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Leitfaden\"/>
    </mc:Choice>
  </mc:AlternateContent>
  <xr:revisionPtr revIDLastSave="0" documentId="13_ncr:1_{B0AE4458-9D5B-48CF-9A05-E9C7776F0D91}" xr6:coauthVersionLast="47" xr6:coauthVersionMax="47" xr10:uidLastSave="{00000000-0000-0000-0000-000000000000}"/>
  <bookViews>
    <workbookView xWindow="1125" yWindow="270" windowWidth="24720" windowHeight="142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F44" i="1"/>
  <c r="F37" i="1"/>
  <c r="I12" i="1"/>
  <c r="D21" i="1"/>
  <c r="D46" i="1" s="1"/>
  <c r="D20" i="1"/>
  <c r="D16" i="1"/>
  <c r="D8" i="1"/>
  <c r="D15" i="1" s="1"/>
  <c r="D49" i="1"/>
  <c r="F28" i="1"/>
  <c r="F29" i="1" s="1"/>
  <c r="I11" i="1"/>
  <c r="I17" i="1" s="1"/>
  <c r="K44" i="1" l="1"/>
  <c r="D17" i="1"/>
  <c r="F17" i="1" s="1"/>
  <c r="F33" i="1" s="1"/>
  <c r="F49" i="1"/>
  <c r="K49" i="1" s="1"/>
  <c r="F34" i="1"/>
  <c r="I20" i="1"/>
  <c r="F20" i="1" s="1"/>
  <c r="F45" i="1" s="1"/>
  <c r="I21" i="1"/>
  <c r="F21" i="1" s="1"/>
  <c r="F46" i="1" s="1"/>
  <c r="K46" i="1" s="1"/>
  <c r="K45" i="1" l="1"/>
  <c r="F35" i="1" l="1"/>
  <c r="F50" i="1" s="1"/>
  <c r="F52" i="1" s="1"/>
  <c r="K50" i="1" l="1"/>
  <c r="K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Jochen Rivoir</author>
  </authors>
  <commentList>
    <comment ref="H28" authorId="0" shapeId="0" xr:uid="{66F0DF02-725F-454A-8D12-6C5C0DBB90A1}">
      <text>
        <r>
          <rPr>
            <b/>
            <sz val="9"/>
            <color indexed="81"/>
            <rFont val="Tahoma"/>
            <family val="2"/>
          </rPr>
          <t>Jochen Rivoir:</t>
        </r>
        <r>
          <rPr>
            <sz val="9"/>
            <color indexed="81"/>
            <rFont val="Tahoma"/>
            <family val="2"/>
          </rPr>
          <t xml:space="preserve">
Kreditraten werden unten bei "Nichtumlagefähigen Positionen" als extern gekennzeichnet.</t>
        </r>
      </text>
    </comment>
    <comment ref="C44" authorId="0" shapeId="0" xr:uid="{50217277-AF43-4C0F-B43C-3D5EB37413D6}">
      <text>
        <r>
          <rPr>
            <b/>
            <sz val="9"/>
            <color indexed="81"/>
            <rFont val="Tahoma"/>
            <family val="2"/>
          </rPr>
          <t>Jochen Rivoir:</t>
        </r>
        <r>
          <rPr>
            <sz val="9"/>
            <color indexed="81"/>
            <rFont val="Tahoma"/>
            <family val="2"/>
          </rPr>
          <t xml:space="preserve">
Anzahl Wohneinheiten, die den gemeinsamen Stromvertrag nutzen</t>
        </r>
      </text>
    </comment>
  </commentList>
</comments>
</file>

<file path=xl/sharedStrings.xml><?xml version="1.0" encoding="utf-8"?>
<sst xmlns="http://schemas.openxmlformats.org/spreadsheetml/2006/main" count="97" uniqueCount="65">
  <si>
    <t>MEA</t>
  </si>
  <si>
    <t>PV Reparaturen</t>
  </si>
  <si>
    <t>Versicherung für PV</t>
  </si>
  <si>
    <t>Wartungskosten für PV</t>
  </si>
  <si>
    <t>qm</t>
  </si>
  <si>
    <t>Wohnungsstrom</t>
  </si>
  <si>
    <t>Allgemeinstrom</t>
  </si>
  <si>
    <t>Gesamt</t>
  </si>
  <si>
    <t>kWh</t>
  </si>
  <si>
    <t>Verbrauch</t>
  </si>
  <si>
    <t>Wohnfläche</t>
  </si>
  <si>
    <t>€/kWh</t>
  </si>
  <si>
    <t>Nebenrechnung</t>
  </si>
  <si>
    <t>Verteilschlüssel</t>
  </si>
  <si>
    <t>Nebenkostenabrechnung einer Beispielwohnung</t>
  </si>
  <si>
    <t>Eingaben</t>
  </si>
  <si>
    <t>1)</t>
  </si>
  <si>
    <t>2)</t>
  </si>
  <si>
    <t>3)</t>
  </si>
  <si>
    <t xml:space="preserve">pv@wohnquartier-stadtwerk.de </t>
  </si>
  <si>
    <t>https://wohnquartier-stadtwerk.de/pv</t>
  </si>
  <si>
    <t>Mehraufwand für Verwaltung</t>
  </si>
  <si>
    <t>Wohnungsstrom (alle teilnehmenden Wohnungen)</t>
  </si>
  <si>
    <t>Einspeisevergütung laut Netzbetreiber</t>
  </si>
  <si>
    <t>Nutzen der PV-Anlage</t>
  </si>
  <si>
    <t>Umlagefähige Positionen (für Bewohner/Mieter)</t>
  </si>
  <si>
    <t>4)</t>
  </si>
  <si>
    <t>Kosten der PV-Anlage</t>
  </si>
  <si>
    <t>Gesamtbetrag</t>
  </si>
  <si>
    <t>Letzte Version unter:</t>
  </si>
  <si>
    <t>5)</t>
  </si>
  <si>
    <t>6)</t>
  </si>
  <si>
    <t>7)</t>
  </si>
  <si>
    <t>Nicht umlagefähige Positionen (für Eigentümer/Vermieter)</t>
  </si>
  <si>
    <t>Kreditsumme</t>
  </si>
  <si>
    <t>€</t>
  </si>
  <si>
    <t>Gutschrift Kreditraten (Zinsen + Tilgung)</t>
  </si>
  <si>
    <t>Kreditraten (Zinsen + Tilgung)</t>
  </si>
  <si>
    <t>Nebenkostenabrechnung (Kostenpflichtiger PV-Strom)</t>
  </si>
  <si>
    <t>Anteil der Wohnung</t>
  </si>
  <si>
    <t>Position</t>
  </si>
  <si>
    <t>c</t>
  </si>
  <si>
    <t>Bsp: Wohnung hat 5.000 € Kredit gegeben</t>
  </si>
  <si>
    <t>Entfällt wenn die WEG keinen Kredit aufnimmt</t>
  </si>
  <si>
    <t>Sie können diese Tabellenkalkulation gerne anpassen.</t>
  </si>
  <si>
    <t>Angaben ohne Gewähr</t>
  </si>
  <si>
    <t>Dieser Hinweis darf jedoch nicht entfernt werden.</t>
  </si>
  <si>
    <t>Stromverbrauch</t>
  </si>
  <si>
    <t>PV-Strom, der als Eigenleistung abgerechnet wurde</t>
  </si>
  <si>
    <t>Strombezug laut externer Stromrechnung</t>
  </si>
  <si>
    <t>PV-Strom (wird als Eigenleistung abgerechnet)</t>
  </si>
  <si>
    <t>Kosten der PV-Anlage (nicht umlagefähig)</t>
  </si>
  <si>
    <t># Beispielwohnung</t>
  </si>
  <si>
    <t>Externe Stromrechnung (des gemeinsamen Stromvertrags)</t>
  </si>
  <si>
    <t>Abrechnung des Stromverbrauchs (zum Preis des gemeinsamen Stromvertrags)</t>
  </si>
  <si>
    <t>Kosten der PV-Anlage (nicht umlagefähig, da der gesamte Stromverbrauch mit dem externen Strompreis abgerechnet wird)</t>
  </si>
  <si>
    <t>Summe aller externen Rechungen (zur Kontrolle für die Verwaltung)</t>
  </si>
  <si>
    <t>Summe der Nebenkosten (zur Kontrolle für die Verwaltung)</t>
  </si>
  <si>
    <t>8)</t>
  </si>
  <si>
    <t>/Zähler</t>
  </si>
  <si>
    <t>Pacht von Wohnungsstromzählern</t>
  </si>
  <si>
    <t>WE</t>
  </si>
  <si>
    <t>Strombezug inkl. Grundgebühr und Netzentgelte</t>
  </si>
  <si>
    <t>WE mit gem. Stromvertrag</t>
  </si>
  <si>
    <t>Stand 25.10.2024, Copyright © Jochen Rivoir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</si>
</sst>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1" applyNumberFormat="1" applyFont="1"/>
    <xf numFmtId="44" fontId="0" fillId="0" borderId="0" xfId="2" quotePrefix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3" borderId="0" xfId="0" applyFill="1"/>
    <xf numFmtId="0" fontId="3" fillId="2" borderId="0" xfId="0" applyFont="1" applyFill="1"/>
    <xf numFmtId="44" fontId="3" fillId="2" borderId="0" xfId="0" applyNumberFormat="1" applyFont="1" applyFill="1"/>
    <xf numFmtId="0" fontId="4" fillId="2" borderId="0" xfId="0" applyFont="1" applyFill="1"/>
    <xf numFmtId="164" fontId="4" fillId="2" borderId="0" xfId="1" applyNumberFormat="1" applyFont="1" applyFill="1"/>
    <xf numFmtId="44" fontId="4" fillId="2" borderId="0" xfId="2" applyFont="1" applyFill="1"/>
    <xf numFmtId="0" fontId="0" fillId="0" borderId="1" xfId="0" applyBorder="1"/>
    <xf numFmtId="165" fontId="0" fillId="0" borderId="0" xfId="0" applyNumberFormat="1"/>
    <xf numFmtId="44" fontId="0" fillId="0" borderId="1" xfId="2" applyFont="1" applyBorder="1"/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2" fillId="0" borderId="0" xfId="1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/>
    <xf numFmtId="164" fontId="3" fillId="3" borderId="0" xfId="1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44" fontId="0" fillId="4" borderId="0" xfId="2" applyFont="1" applyFill="1"/>
    <xf numFmtId="0" fontId="0" fillId="0" borderId="0" xfId="0" quotePrefix="1"/>
    <xf numFmtId="165" fontId="0" fillId="5" borderId="0" xfId="1" applyNumberFormat="1" applyFont="1" applyFill="1"/>
    <xf numFmtId="165" fontId="0" fillId="5" borderId="0" xfId="0" applyNumberFormat="1" applyFill="1"/>
    <xf numFmtId="164" fontId="0" fillId="0" borderId="0" xfId="0" applyNumberFormat="1" applyAlignment="1">
      <alignment horizontal="right"/>
    </xf>
    <xf numFmtId="0" fontId="0" fillId="6" borderId="0" xfId="0" applyFill="1"/>
    <xf numFmtId="0" fontId="6" fillId="6" borderId="0" xfId="3" applyFill="1"/>
    <xf numFmtId="0" fontId="7" fillId="6" borderId="0" xfId="0" applyFont="1" applyFill="1" applyAlignment="1">
      <alignment horizontal="left"/>
    </xf>
    <xf numFmtId="164" fontId="0" fillId="0" borderId="1" xfId="1" applyNumberFormat="1" applyFont="1" applyBorder="1" applyAlignment="1">
      <alignment horizontal="right"/>
    </xf>
    <xf numFmtId="44" fontId="0" fillId="0" borderId="0" xfId="2" applyFont="1" applyBorder="1"/>
    <xf numFmtId="164" fontId="0" fillId="0" borderId="0" xfId="1" applyNumberFormat="1" applyFont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Border="1" applyAlignment="1">
      <alignment horizontal="right"/>
    </xf>
    <xf numFmtId="44" fontId="0" fillId="0" borderId="0" xfId="2" applyFont="1" applyFill="1" applyBorder="1"/>
    <xf numFmtId="164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6" borderId="0" xfId="0" applyFont="1" applyFill="1"/>
    <xf numFmtId="44" fontId="0" fillId="0" borderId="1" xfId="2" applyFont="1" applyFill="1" applyBorder="1"/>
    <xf numFmtId="166" fontId="0" fillId="0" borderId="0" xfId="2" applyNumberFormat="1" applyFont="1"/>
    <xf numFmtId="164" fontId="0" fillId="0" borderId="0" xfId="1" applyNumberFormat="1" applyFont="1" applyFill="1"/>
    <xf numFmtId="44" fontId="0" fillId="6" borderId="0" xfId="2" applyFont="1" applyFill="1" applyAlignment="1">
      <alignment horizontal="center"/>
    </xf>
    <xf numFmtId="44" fontId="3" fillId="3" borderId="0" xfId="2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44" fontId="4" fillId="2" borderId="6" xfId="2" applyFont="1" applyFill="1" applyBorder="1"/>
    <xf numFmtId="164" fontId="0" fillId="6" borderId="0" xfId="1" applyNumberFormat="1" applyFont="1" applyFill="1" applyAlignment="1">
      <alignment horizontal="center"/>
    </xf>
    <xf numFmtId="49" fontId="0" fillId="0" borderId="0" xfId="2" applyNumberFormat="1" applyFont="1"/>
    <xf numFmtId="0" fontId="0" fillId="0" borderId="1" xfId="0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7" fillId="0" borderId="0" xfId="0" applyFont="1" applyAlignment="1">
      <alignment horizontal="left"/>
    </xf>
    <xf numFmtId="0" fontId="6" fillId="0" borderId="0" xfId="3" applyFill="1"/>
    <xf numFmtId="164" fontId="0" fillId="0" borderId="0" xfId="0" applyNumberFormat="1"/>
    <xf numFmtId="0" fontId="0" fillId="0" borderId="1" xfId="0" quotePrefix="1" applyBorder="1"/>
    <xf numFmtId="164" fontId="0" fillId="0" borderId="1" xfId="1" applyNumberFormat="1" applyFont="1" applyFill="1" applyBorder="1" applyAlignment="1">
      <alignment horizontal="right"/>
    </xf>
    <xf numFmtId="44" fontId="0" fillId="0" borderId="0" xfId="2" applyFont="1" applyFill="1"/>
    <xf numFmtId="164" fontId="0" fillId="0" borderId="0" xfId="1" applyNumberFormat="1" applyFont="1" applyFill="1" applyAlignment="1">
      <alignment horizontal="left"/>
    </xf>
    <xf numFmtId="164" fontId="0" fillId="7" borderId="2" xfId="1" applyNumberFormat="1" applyFont="1" applyFill="1" applyBorder="1" applyAlignment="1">
      <alignment horizontal="right"/>
    </xf>
    <xf numFmtId="0" fontId="0" fillId="7" borderId="2" xfId="0" applyFill="1" applyBorder="1"/>
    <xf numFmtId="44" fontId="0" fillId="7" borderId="2" xfId="2" applyFont="1" applyFill="1" applyBorder="1"/>
    <xf numFmtId="44" fontId="0" fillId="7" borderId="3" xfId="2" applyFont="1" applyFill="1" applyBorder="1"/>
    <xf numFmtId="9" fontId="0" fillId="7" borderId="2" xfId="0" applyNumberFormat="1" applyFill="1" applyBorder="1"/>
    <xf numFmtId="164" fontId="0" fillId="6" borderId="0" xfId="1" applyNumberFormat="1" applyFont="1" applyFill="1" applyBorder="1" applyAlignment="1">
      <alignment horizontal="center"/>
    </xf>
    <xf numFmtId="44" fontId="3" fillId="6" borderId="0" xfId="2" applyFont="1" applyFill="1"/>
    <xf numFmtId="164" fontId="0" fillId="6" borderId="0" xfId="1" quotePrefix="1" applyNumberFormat="1" applyFont="1" applyFill="1" applyAlignment="1">
      <alignment horizontal="left"/>
    </xf>
    <xf numFmtId="164" fontId="1" fillId="6" borderId="0" xfId="1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44" fontId="0" fillId="8" borderId="0" xfId="2" applyFont="1" applyFill="1" applyBorder="1"/>
    <xf numFmtId="164" fontId="0" fillId="8" borderId="0" xfId="1" applyNumberFormat="1" applyFont="1" applyFill="1" applyAlignment="1">
      <alignment horizontal="center"/>
    </xf>
    <xf numFmtId="44" fontId="0" fillId="8" borderId="1" xfId="2" applyFont="1" applyFill="1" applyBorder="1"/>
    <xf numFmtId="164" fontId="0" fillId="8" borderId="1" xfId="1" applyNumberFormat="1" applyFont="1" applyFill="1" applyBorder="1" applyAlignment="1">
      <alignment horizontal="center"/>
    </xf>
    <xf numFmtId="44" fontId="0" fillId="8" borderId="0" xfId="2" applyFont="1" applyFill="1"/>
    <xf numFmtId="44" fontId="0" fillId="8" borderId="0" xfId="2" applyFont="1" applyFill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220317</xdr:colOff>
      <xdr:row>13</xdr:row>
      <xdr:rowOff>81998</xdr:rowOff>
    </xdr:from>
    <xdr:to>
      <xdr:col>8</xdr:col>
      <xdr:colOff>515592</xdr:colOff>
      <xdr:row>14</xdr:row>
      <xdr:rowOff>148673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7E67C16-83A9-70BC-2439-8E15F82022B6}"/>
            </a:ext>
          </a:extLst>
        </xdr:cNvPr>
        <xdr:cNvSpPr/>
      </xdr:nvSpPr>
      <xdr:spPr>
        <a:xfrm>
          <a:off x="6771860" y="2326585"/>
          <a:ext cx="295275" cy="257175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216176</xdr:colOff>
      <xdr:row>37</xdr:row>
      <xdr:rowOff>99762</xdr:rowOff>
    </xdr:from>
    <xdr:to>
      <xdr:col>5</xdr:col>
      <xdr:colOff>511451</xdr:colOff>
      <xdr:row>39</xdr:row>
      <xdr:rowOff>90237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6D8D97B2-F466-4063-B98D-EEB217786711}"/>
            </a:ext>
          </a:extLst>
        </xdr:cNvPr>
        <xdr:cNvSpPr/>
      </xdr:nvSpPr>
      <xdr:spPr>
        <a:xfrm>
          <a:off x="5160893" y="7371892"/>
          <a:ext cx="295275" cy="462584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586539</xdr:colOff>
      <xdr:row>37</xdr:row>
      <xdr:rowOff>100263</xdr:rowOff>
    </xdr:from>
    <xdr:to>
      <xdr:col>5</xdr:col>
      <xdr:colOff>881814</xdr:colOff>
      <xdr:row>39</xdr:row>
      <xdr:rowOff>90738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AF0B21C4-542E-4704-B679-504280EED847}"/>
            </a:ext>
          </a:extLst>
        </xdr:cNvPr>
        <xdr:cNvSpPr/>
      </xdr:nvSpPr>
      <xdr:spPr>
        <a:xfrm>
          <a:off x="5529513" y="6411829"/>
          <a:ext cx="295275" cy="466725"/>
        </a:xfrm>
        <a:prstGeom prst="down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77031</xdr:colOff>
      <xdr:row>15</xdr:row>
      <xdr:rowOff>173939</xdr:rowOff>
    </xdr:from>
    <xdr:to>
      <xdr:col>7</xdr:col>
      <xdr:colOff>265044</xdr:colOff>
      <xdr:row>17</xdr:row>
      <xdr:rowOff>33135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1935C9A3-210F-4602-9653-0134527EA009}"/>
            </a:ext>
          </a:extLst>
        </xdr:cNvPr>
        <xdr:cNvSpPr/>
      </xdr:nvSpPr>
      <xdr:spPr>
        <a:xfrm rot="5400000">
          <a:off x="6287744" y="2825617"/>
          <a:ext cx="240196" cy="188013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72060</xdr:colOff>
      <xdr:row>19</xdr:row>
      <xdr:rowOff>77861</xdr:rowOff>
    </xdr:from>
    <xdr:to>
      <xdr:col>7</xdr:col>
      <xdr:colOff>260073</xdr:colOff>
      <xdr:row>20</xdr:row>
      <xdr:rowOff>127557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D96E831-425A-47D3-93B4-2BADC72F1D16}"/>
            </a:ext>
          </a:extLst>
        </xdr:cNvPr>
        <xdr:cNvSpPr/>
      </xdr:nvSpPr>
      <xdr:spPr>
        <a:xfrm rot="5400000">
          <a:off x="6282773" y="3491539"/>
          <a:ext cx="240196" cy="188013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223630</xdr:colOff>
      <xdr:row>17</xdr:row>
      <xdr:rowOff>77029</xdr:rowOff>
    </xdr:from>
    <xdr:to>
      <xdr:col>8</xdr:col>
      <xdr:colOff>518905</xdr:colOff>
      <xdr:row>18</xdr:row>
      <xdr:rowOff>143704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CDD80EE8-0223-4EAB-B699-13AC127EF957}"/>
            </a:ext>
          </a:extLst>
        </xdr:cNvPr>
        <xdr:cNvSpPr/>
      </xdr:nvSpPr>
      <xdr:spPr>
        <a:xfrm>
          <a:off x="6775173" y="3083616"/>
          <a:ext cx="295275" cy="257175"/>
        </a:xfrm>
        <a:prstGeom prst="downArrow">
          <a:avLst>
            <a:gd name="adj1" fmla="val 56451"/>
            <a:gd name="adj2" fmla="val 314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9" zoomScale="115" zoomScaleNormal="115" workbookViewId="0">
      <selection activeCell="A23" sqref="A23:XFD23"/>
    </sheetView>
  </sheetViews>
  <sheetFormatPr defaultRowHeight="15" x14ac:dyDescent="0.25"/>
  <cols>
    <col min="1" max="1" width="4.140625" customWidth="1"/>
    <col min="2" max="2" width="37.28515625" customWidth="1"/>
    <col min="3" max="3" width="15.85546875" customWidth="1"/>
    <col min="4" max="4" width="11.140625" customWidth="1"/>
    <col min="5" max="5" width="5.7109375" customWidth="1"/>
    <col min="6" max="6" width="14.7109375" style="1" customWidth="1"/>
    <col min="7" max="8" width="4.7109375" style="36" customWidth="1"/>
    <col min="9" max="9" width="10.5703125" bestFit="1" customWidth="1"/>
    <col min="10" max="10" width="9.140625" customWidth="1"/>
    <col min="11" max="11" width="15.140625" style="2" customWidth="1"/>
    <col min="12" max="12" width="53.85546875" customWidth="1"/>
  </cols>
  <sheetData>
    <row r="1" spans="1:12" ht="15.75" thickBot="1" x14ac:dyDescent="0.3">
      <c r="A1" s="47" t="s">
        <v>38</v>
      </c>
      <c r="B1" s="31"/>
      <c r="C1" s="31"/>
      <c r="D1" s="69" t="s">
        <v>15</v>
      </c>
      <c r="G1" s="67"/>
      <c r="H1" s="67"/>
      <c r="K1" s="66"/>
      <c r="L1" s="31" t="s">
        <v>64</v>
      </c>
    </row>
    <row r="2" spans="1:12" x14ac:dyDescent="0.25">
      <c r="L2" s="32" t="s">
        <v>19</v>
      </c>
    </row>
    <row r="3" spans="1:12" s="11" customFormat="1" ht="21" x14ac:dyDescent="0.35">
      <c r="A3" s="11" t="s">
        <v>12</v>
      </c>
      <c r="F3" s="12"/>
      <c r="G3" s="37"/>
      <c r="H3" s="37"/>
      <c r="K3" s="13"/>
      <c r="L3" s="33" t="s">
        <v>45</v>
      </c>
    </row>
    <row r="4" spans="1:12" ht="15.75" x14ac:dyDescent="0.25">
      <c r="C4" s="3"/>
      <c r="L4" s="33" t="s">
        <v>29</v>
      </c>
    </row>
    <row r="5" spans="1:12" ht="15.75" thickBot="1" x14ac:dyDescent="0.3">
      <c r="A5" t="s">
        <v>47</v>
      </c>
      <c r="C5" s="3"/>
      <c r="L5" s="32" t="s">
        <v>20</v>
      </c>
    </row>
    <row r="6" spans="1:12" ht="15.75" thickBot="1" x14ac:dyDescent="0.3">
      <c r="B6" t="s">
        <v>6</v>
      </c>
      <c r="D6" s="68">
        <v>50000</v>
      </c>
      <c r="E6" t="s">
        <v>8</v>
      </c>
      <c r="L6" s="31" t="s">
        <v>44</v>
      </c>
    </row>
    <row r="7" spans="1:12" ht="15.75" thickBot="1" x14ac:dyDescent="0.3">
      <c r="B7" t="s">
        <v>22</v>
      </c>
      <c r="D7" s="68">
        <v>104000</v>
      </c>
      <c r="E7" t="s">
        <v>8</v>
      </c>
      <c r="L7" s="31" t="s">
        <v>46</v>
      </c>
    </row>
    <row r="8" spans="1:12" ht="15.75" x14ac:dyDescent="0.25">
      <c r="B8" s="14" t="s">
        <v>47</v>
      </c>
      <c r="C8" s="58"/>
      <c r="D8" s="63">
        <f>D6+D7</f>
        <v>154000</v>
      </c>
      <c r="E8" s="14" t="s">
        <v>8</v>
      </c>
      <c r="L8" s="61"/>
    </row>
    <row r="9" spans="1:12" ht="15.75" x14ac:dyDescent="0.25">
      <c r="C9" s="3"/>
      <c r="L9" s="61"/>
    </row>
    <row r="10" spans="1:12" ht="16.5" thickBot="1" x14ac:dyDescent="0.3">
      <c r="A10" t="s">
        <v>53</v>
      </c>
      <c r="C10" s="3"/>
      <c r="L10" s="61"/>
    </row>
    <row r="11" spans="1:12" ht="15.75" thickBot="1" x14ac:dyDescent="0.3">
      <c r="B11" t="s">
        <v>62</v>
      </c>
      <c r="C11" s="27"/>
      <c r="D11" s="68">
        <v>112000</v>
      </c>
      <c r="E11" t="s">
        <v>8</v>
      </c>
      <c r="F11" s="70">
        <v>34000</v>
      </c>
      <c r="G11" s="42" t="s">
        <v>16</v>
      </c>
      <c r="H11" s="56"/>
      <c r="I11" s="28">
        <f>F11/D11</f>
        <v>0.30357142857142855</v>
      </c>
      <c r="J11" t="s">
        <v>11</v>
      </c>
      <c r="K11" s="57"/>
    </row>
    <row r="12" spans="1:12" ht="15.75" thickBot="1" x14ac:dyDescent="0.3">
      <c r="B12" t="s">
        <v>60</v>
      </c>
      <c r="C12" s="27"/>
      <c r="D12" s="68">
        <v>60</v>
      </c>
      <c r="F12" s="70">
        <v>1200</v>
      </c>
      <c r="G12" s="38" t="s">
        <v>17</v>
      </c>
      <c r="H12" s="56"/>
      <c r="I12" s="66">
        <f>F12/D12</f>
        <v>20</v>
      </c>
      <c r="J12" s="27" t="s">
        <v>59</v>
      </c>
      <c r="K12" s="57"/>
    </row>
    <row r="13" spans="1:12" x14ac:dyDescent="0.25">
      <c r="C13" s="27"/>
      <c r="D13" s="59"/>
      <c r="F13" s="44"/>
      <c r="G13" s="42"/>
      <c r="H13" s="42"/>
      <c r="I13" s="60"/>
      <c r="K13" s="57"/>
      <c r="L13" s="62"/>
    </row>
    <row r="14" spans="1:12" x14ac:dyDescent="0.25">
      <c r="A14" t="s">
        <v>50</v>
      </c>
      <c r="C14" s="27"/>
      <c r="D14" s="59"/>
      <c r="F14" s="44"/>
      <c r="G14" s="42"/>
      <c r="H14" s="42"/>
      <c r="I14" s="60"/>
      <c r="K14" s="57"/>
      <c r="L14" s="62"/>
    </row>
    <row r="15" spans="1:12" x14ac:dyDescent="0.25">
      <c r="B15" t="s">
        <v>47</v>
      </c>
      <c r="C15" s="27"/>
      <c r="D15" s="59">
        <f>D8</f>
        <v>154000</v>
      </c>
      <c r="F15" s="44"/>
      <c r="G15" s="42"/>
      <c r="H15" s="42"/>
      <c r="I15" s="60"/>
      <c r="K15" s="57"/>
      <c r="L15" s="62"/>
    </row>
    <row r="16" spans="1:12" x14ac:dyDescent="0.25">
      <c r="B16" t="s">
        <v>49</v>
      </c>
      <c r="C16" s="27"/>
      <c r="D16" s="59">
        <f>-D11</f>
        <v>-112000</v>
      </c>
      <c r="F16" s="44"/>
      <c r="G16" s="42"/>
      <c r="H16" s="42"/>
      <c r="I16" s="60"/>
      <c r="K16" s="57"/>
      <c r="L16" s="62"/>
    </row>
    <row r="17" spans="1:12" x14ac:dyDescent="0.25">
      <c r="B17" t="s">
        <v>50</v>
      </c>
      <c r="C17" s="64"/>
      <c r="D17" s="65">
        <f>D15+D16</f>
        <v>42000</v>
      </c>
      <c r="E17" s="14" t="s">
        <v>8</v>
      </c>
      <c r="F17" s="48">
        <f>D17*I17</f>
        <v>12749.999999999998</v>
      </c>
      <c r="G17" s="45" t="s">
        <v>18</v>
      </c>
      <c r="H17" s="45"/>
      <c r="I17" s="29">
        <f t="shared" ref="I17" si="0">I$11</f>
        <v>0.30357142857142855</v>
      </c>
      <c r="J17" t="s">
        <v>11</v>
      </c>
      <c r="K17" s="57"/>
      <c r="L17" s="62"/>
    </row>
    <row r="18" spans="1:12" x14ac:dyDescent="0.25">
      <c r="C18" s="27"/>
      <c r="D18" s="59"/>
      <c r="F18" s="44"/>
      <c r="G18" s="45"/>
      <c r="I18" s="15"/>
      <c r="K18" s="57"/>
      <c r="L18" s="62"/>
    </row>
    <row r="19" spans="1:12" x14ac:dyDescent="0.25">
      <c r="A19" t="s">
        <v>54</v>
      </c>
      <c r="C19" s="3"/>
    </row>
    <row r="20" spans="1:12" x14ac:dyDescent="0.25">
      <c r="B20" t="s">
        <v>6</v>
      </c>
      <c r="D20" s="59">
        <f>D6</f>
        <v>50000</v>
      </c>
      <c r="E20" t="s">
        <v>8</v>
      </c>
      <c r="F20" s="26">
        <f>D20*I20</f>
        <v>15178.571428571428</v>
      </c>
      <c r="G20" s="38" t="s">
        <v>26</v>
      </c>
      <c r="H20" s="42"/>
      <c r="I20" s="29">
        <f t="shared" ref="I20:I21" si="1">I$11</f>
        <v>0.30357142857142855</v>
      </c>
      <c r="J20" t="s">
        <v>11</v>
      </c>
      <c r="K20"/>
    </row>
    <row r="21" spans="1:12" x14ac:dyDescent="0.25">
      <c r="B21" t="s">
        <v>22</v>
      </c>
      <c r="D21" s="59">
        <f>D7</f>
        <v>104000</v>
      </c>
      <c r="E21" t="s">
        <v>8</v>
      </c>
      <c r="F21" s="26">
        <f>D21*I21</f>
        <v>31571.428571428569</v>
      </c>
      <c r="G21" s="38" t="s">
        <v>30</v>
      </c>
      <c r="H21" s="42"/>
      <c r="I21" s="29">
        <f t="shared" si="1"/>
        <v>0.30357142857142855</v>
      </c>
      <c r="J21" t="s">
        <v>11</v>
      </c>
      <c r="K21"/>
    </row>
    <row r="22" spans="1:12" x14ac:dyDescent="0.25">
      <c r="D22" s="59"/>
      <c r="F22" s="66"/>
      <c r="G22" s="42"/>
      <c r="H22" s="42"/>
      <c r="I22" s="15"/>
      <c r="K22"/>
    </row>
    <row r="23" spans="1:12" ht="15.75" thickBot="1" x14ac:dyDescent="0.3">
      <c r="A23" t="s">
        <v>55</v>
      </c>
      <c r="D23" s="30"/>
      <c r="F23" s="35"/>
      <c r="G23" s="41"/>
      <c r="H23" s="41"/>
    </row>
    <row r="24" spans="1:12" ht="15.75" thickBot="1" x14ac:dyDescent="0.3">
      <c r="B24" t="s">
        <v>1</v>
      </c>
      <c r="D24" s="30"/>
      <c r="F24" s="70">
        <v>0.01</v>
      </c>
      <c r="G24" s="45"/>
      <c r="H24" s="73"/>
    </row>
    <row r="25" spans="1:12" ht="15.75" thickBot="1" x14ac:dyDescent="0.3">
      <c r="B25" t="s">
        <v>21</v>
      </c>
      <c r="D25" s="30"/>
      <c r="F25" s="71">
        <v>0.02</v>
      </c>
      <c r="G25" s="45"/>
      <c r="H25" s="73"/>
    </row>
    <row r="26" spans="1:12" ht="15.75" thickBot="1" x14ac:dyDescent="0.3">
      <c r="B26" t="s">
        <v>2</v>
      </c>
      <c r="F26" s="70">
        <v>0.03</v>
      </c>
      <c r="G26" s="42"/>
      <c r="H26" s="56"/>
    </row>
    <row r="27" spans="1:12" ht="15.75" thickBot="1" x14ac:dyDescent="0.3">
      <c r="B27" t="s">
        <v>3</v>
      </c>
      <c r="F27" s="70">
        <v>0.05</v>
      </c>
      <c r="G27" s="42"/>
      <c r="H27" s="56"/>
    </row>
    <row r="28" spans="1:12" ht="15.75" thickBot="1" x14ac:dyDescent="0.3">
      <c r="B28" t="s">
        <v>37</v>
      </c>
      <c r="C28" s="72">
        <v>0.1</v>
      </c>
      <c r="D28" s="49">
        <v>100000</v>
      </c>
      <c r="F28" s="78">
        <f>D28*C28</f>
        <v>10000</v>
      </c>
      <c r="G28" s="79" t="s">
        <v>31</v>
      </c>
      <c r="H28" s="42"/>
      <c r="I28" t="s">
        <v>43</v>
      </c>
    </row>
    <row r="29" spans="1:12" x14ac:dyDescent="0.25">
      <c r="B29" s="14" t="s">
        <v>51</v>
      </c>
      <c r="D29" s="14"/>
      <c r="E29" s="14"/>
      <c r="F29" s="16">
        <f>SUM(F24:F28)</f>
        <v>10000.11</v>
      </c>
      <c r="G29" s="39" t="s">
        <v>32</v>
      </c>
      <c r="H29" s="41"/>
    </row>
    <row r="30" spans="1:12" x14ac:dyDescent="0.25">
      <c r="F30" s="35"/>
      <c r="G30" s="41"/>
      <c r="H30" s="41"/>
      <c r="I30" s="15"/>
      <c r="K30"/>
    </row>
    <row r="31" spans="1:12" ht="15.75" thickBot="1" x14ac:dyDescent="0.3">
      <c r="A31" t="s">
        <v>24</v>
      </c>
      <c r="D31" s="43"/>
      <c r="F31" s="35"/>
      <c r="G31" s="41"/>
      <c r="H31" s="41"/>
      <c r="I31" s="15"/>
      <c r="K31"/>
    </row>
    <row r="32" spans="1:12" ht="15.75" thickBot="1" x14ac:dyDescent="0.3">
      <c r="B32" t="s">
        <v>23</v>
      </c>
      <c r="F32" s="70">
        <v>2519</v>
      </c>
      <c r="G32" s="42"/>
      <c r="H32" s="56"/>
      <c r="I32" s="15"/>
      <c r="K32"/>
    </row>
    <row r="33" spans="1:11" x14ac:dyDescent="0.25">
      <c r="B33" t="s">
        <v>48</v>
      </c>
      <c r="F33" s="2">
        <f>F17</f>
        <v>12749.999999999998</v>
      </c>
      <c r="G33" s="36" t="s">
        <v>18</v>
      </c>
      <c r="I33" s="15"/>
      <c r="K33"/>
    </row>
    <row r="34" spans="1:11" x14ac:dyDescent="0.25">
      <c r="B34" t="s">
        <v>27</v>
      </c>
      <c r="F34" s="2">
        <f>-F29</f>
        <v>-10000.11</v>
      </c>
      <c r="G34" s="36" t="s">
        <v>32</v>
      </c>
      <c r="I34" s="15"/>
      <c r="K34"/>
    </row>
    <row r="35" spans="1:11" x14ac:dyDescent="0.25">
      <c r="B35" s="14" t="s">
        <v>24</v>
      </c>
      <c r="C35" s="14"/>
      <c r="D35" s="34"/>
      <c r="E35" s="14"/>
      <c r="F35" s="80">
        <f>SUM(F31:F34)</f>
        <v>5268.8899999999976</v>
      </c>
      <c r="G35" s="81" t="s">
        <v>58</v>
      </c>
      <c r="H35" s="45"/>
      <c r="I35" s="15"/>
      <c r="K35"/>
    </row>
    <row r="37" spans="1:11" x14ac:dyDescent="0.25">
      <c r="A37" s="31" t="s">
        <v>56</v>
      </c>
      <c r="B37" s="31"/>
      <c r="C37" s="31"/>
      <c r="D37" s="31"/>
      <c r="E37" s="31"/>
      <c r="F37" s="74">
        <f>+F11+F12+F24+F25+F26+F27-F32</f>
        <v>32681.11</v>
      </c>
      <c r="G37" s="75"/>
      <c r="H37" s="75"/>
    </row>
    <row r="38" spans="1:11" ht="15.75" thickBot="1" x14ac:dyDescent="0.3">
      <c r="C38" s="3"/>
    </row>
    <row r="39" spans="1:11" s="11" customFormat="1" ht="21.75" thickBot="1" x14ac:dyDescent="0.4">
      <c r="A39" s="11" t="s">
        <v>14</v>
      </c>
      <c r="F39" s="12"/>
      <c r="G39" s="37"/>
      <c r="H39" s="37"/>
      <c r="I39" s="53" t="s">
        <v>52</v>
      </c>
      <c r="J39" s="54"/>
      <c r="K39" s="55"/>
    </row>
    <row r="40" spans="1:11" x14ac:dyDescent="0.25">
      <c r="C40" s="4"/>
      <c r="D40" s="4"/>
    </row>
    <row r="41" spans="1:11" x14ac:dyDescent="0.25">
      <c r="A41" s="8"/>
      <c r="B41" s="23" t="s">
        <v>40</v>
      </c>
      <c r="C41" s="21" t="s">
        <v>13</v>
      </c>
      <c r="D41" s="22" t="s">
        <v>7</v>
      </c>
      <c r="E41" s="23"/>
      <c r="F41" s="24" t="s">
        <v>28</v>
      </c>
      <c r="G41" s="77"/>
      <c r="H41" s="40"/>
      <c r="I41" s="25"/>
      <c r="J41" s="52" t="s">
        <v>39</v>
      </c>
      <c r="K41" s="25"/>
    </row>
    <row r="42" spans="1:11" x14ac:dyDescent="0.25">
      <c r="C42" s="4"/>
      <c r="D42" s="4"/>
      <c r="I42" s="3"/>
    </row>
    <row r="43" spans="1:11" x14ac:dyDescent="0.25">
      <c r="A43" t="s">
        <v>25</v>
      </c>
      <c r="C43" s="4"/>
      <c r="D43" s="4"/>
      <c r="I43" s="3"/>
      <c r="K43" s="6"/>
    </row>
    <row r="44" spans="1:11" x14ac:dyDescent="0.25">
      <c r="B44" t="s">
        <v>60</v>
      </c>
      <c r="C44" s="4" t="s">
        <v>63</v>
      </c>
      <c r="D44" s="50">
        <f>D12</f>
        <v>60</v>
      </c>
      <c r="E44" t="s">
        <v>61</v>
      </c>
      <c r="F44" s="26">
        <f>F12</f>
        <v>1200</v>
      </c>
      <c r="G44" s="38" t="s">
        <v>17</v>
      </c>
      <c r="H44" s="56"/>
      <c r="I44" s="3">
        <v>1</v>
      </c>
      <c r="J44" t="s">
        <v>61</v>
      </c>
      <c r="K44" s="2">
        <f>F44*I44/D44</f>
        <v>20</v>
      </c>
    </row>
    <row r="45" spans="1:11" x14ac:dyDescent="0.25">
      <c r="B45" t="s">
        <v>6</v>
      </c>
      <c r="C45" t="s">
        <v>10</v>
      </c>
      <c r="D45" s="20">
        <v>5390.96</v>
      </c>
      <c r="E45" t="s">
        <v>4</v>
      </c>
      <c r="F45" s="26">
        <f>F20</f>
        <v>15178.571428571428</v>
      </c>
      <c r="G45" s="38" t="s">
        <v>26</v>
      </c>
      <c r="H45" s="56"/>
      <c r="I45" s="17">
        <v>111.39</v>
      </c>
      <c r="J45" t="s">
        <v>4</v>
      </c>
      <c r="K45" s="2">
        <f>F45*I45/D45</f>
        <v>313.62523027968513</v>
      </c>
    </row>
    <row r="46" spans="1:11" x14ac:dyDescent="0.25">
      <c r="B46" t="s">
        <v>5</v>
      </c>
      <c r="C46" s="4" t="s">
        <v>9</v>
      </c>
      <c r="D46" s="5">
        <f>D21</f>
        <v>104000</v>
      </c>
      <c r="E46" t="s">
        <v>8</v>
      </c>
      <c r="F46" s="26">
        <f>F21</f>
        <v>31571.428571428569</v>
      </c>
      <c r="G46" s="38" t="s">
        <v>30</v>
      </c>
      <c r="H46" s="56"/>
      <c r="I46" s="7">
        <v>2000</v>
      </c>
      <c r="J46" t="s">
        <v>8</v>
      </c>
      <c r="K46" s="2">
        <f>F46*I46/D46</f>
        <v>607.14285714285711</v>
      </c>
    </row>
    <row r="47" spans="1:11" x14ac:dyDescent="0.25">
      <c r="C47" s="4"/>
      <c r="D47" s="4"/>
      <c r="I47" s="3"/>
    </row>
    <row r="48" spans="1:11" x14ac:dyDescent="0.25">
      <c r="A48" t="s">
        <v>33</v>
      </c>
      <c r="C48" s="4"/>
      <c r="D48" s="19"/>
      <c r="I48" s="3"/>
      <c r="K48" s="6"/>
    </row>
    <row r="49" spans="1:12" x14ac:dyDescent="0.25">
      <c r="B49" s="46" t="s">
        <v>36</v>
      </c>
      <c r="C49" t="s">
        <v>34</v>
      </c>
      <c r="D49" s="50">
        <f>D28</f>
        <v>100000</v>
      </c>
      <c r="E49" t="s">
        <v>35</v>
      </c>
      <c r="F49" s="82">
        <f>-F28</f>
        <v>-10000</v>
      </c>
      <c r="G49" s="83" t="s">
        <v>31</v>
      </c>
      <c r="H49" s="51"/>
      <c r="I49" s="50">
        <v>5000</v>
      </c>
      <c r="J49" t="s">
        <v>35</v>
      </c>
      <c r="K49" s="2">
        <f>F49*I49/D49</f>
        <v>-500</v>
      </c>
      <c r="L49" t="s">
        <v>42</v>
      </c>
    </row>
    <row r="50" spans="1:12" x14ac:dyDescent="0.25">
      <c r="B50" s="46" t="s">
        <v>24</v>
      </c>
      <c r="C50" t="s">
        <v>0</v>
      </c>
      <c r="D50" s="1">
        <v>1000</v>
      </c>
      <c r="E50" t="s">
        <v>0</v>
      </c>
      <c r="F50" s="82">
        <f>-F35</f>
        <v>-5268.8899999999976</v>
      </c>
      <c r="G50" s="83" t="s">
        <v>58</v>
      </c>
      <c r="H50" s="51"/>
      <c r="I50" s="18">
        <v>21.19</v>
      </c>
      <c r="J50" t="s">
        <v>0</v>
      </c>
      <c r="K50" s="2">
        <f>F50*I50/D50</f>
        <v>-111.64777909999995</v>
      </c>
    </row>
    <row r="51" spans="1:12" x14ac:dyDescent="0.25">
      <c r="C51" s="4"/>
      <c r="D51" s="19"/>
      <c r="I51" s="3"/>
      <c r="K51" s="6"/>
    </row>
    <row r="52" spans="1:12" x14ac:dyDescent="0.25">
      <c r="A52" s="31" t="s">
        <v>57</v>
      </c>
      <c r="B52" s="31"/>
      <c r="C52" s="31"/>
      <c r="D52" s="31"/>
      <c r="E52" s="31"/>
      <c r="F52" s="74">
        <f>F44+F45+F46+F49+F50</f>
        <v>32681.11</v>
      </c>
      <c r="G52" s="76"/>
      <c r="H52" s="76"/>
      <c r="I52" s="9"/>
      <c r="J52" s="9"/>
      <c r="K52" s="10">
        <f>SUM(K43:K51)</f>
        <v>329.12030832254231</v>
      </c>
    </row>
    <row r="59" spans="1:12" x14ac:dyDescent="0.25">
      <c r="E59" t="s">
        <v>41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2015-06-05T18:17:20Z</dcterms:created>
  <dcterms:modified xsi:type="dcterms:W3CDTF">2024-10-25T15:19:12Z</dcterms:modified>
</cp:coreProperties>
</file>