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StadtWerk\"/>
    </mc:Choice>
  </mc:AlternateContent>
  <xr:revisionPtr revIDLastSave="0" documentId="13_ncr:1_{45C0D1EE-6AB6-4A6A-98D2-AD21D5894825}" xr6:coauthVersionLast="47" xr6:coauthVersionMax="47" xr10:uidLastSave="{00000000-0000-0000-0000-000000000000}"/>
  <bookViews>
    <workbookView xWindow="-120" yWindow="-120" windowWidth="2700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33" i="1"/>
  <c r="H8" i="1"/>
  <c r="F26" i="1"/>
  <c r="H12" i="1" l="1"/>
  <c r="F12" i="1" s="1"/>
  <c r="F32" i="1" s="1"/>
  <c r="J32" i="1" s="1"/>
  <c r="H11" i="1"/>
  <c r="F11" i="1" s="1"/>
  <c r="F31" i="1" s="1"/>
  <c r="J31" i="1" s="1"/>
  <c r="H13" i="1"/>
  <c r="F13" i="1" s="1"/>
  <c r="F33" i="1" s="1"/>
  <c r="J33" i="1" s="1"/>
  <c r="D14" i="1"/>
  <c r="J36" i="1"/>
  <c r="L36" i="1" s="1"/>
  <c r="J35" i="1"/>
  <c r="L35" i="1" s="1"/>
  <c r="J25" i="1"/>
  <c r="L25" i="1" s="1"/>
  <c r="J26" i="1"/>
  <c r="L26" i="1" s="1"/>
  <c r="F14" i="1" l="1"/>
  <c r="F16" i="1" s="1"/>
  <c r="F18" i="1" l="1"/>
  <c r="F27" i="1" s="1"/>
  <c r="J27" i="1" s="1"/>
  <c r="F17" i="1"/>
  <c r="F34" i="1" s="1"/>
  <c r="J34" i="1" s="1"/>
  <c r="J37" i="1" l="1"/>
  <c r="L34" i="1"/>
  <c r="L37" i="1" s="1"/>
  <c r="J28" i="1"/>
  <c r="L27" i="1"/>
  <c r="L28" i="1" s="1"/>
  <c r="J39" i="1" l="1"/>
  <c r="L39" i="1"/>
</calcChain>
</file>

<file path=xl/sharedStrings.xml><?xml version="1.0" encoding="utf-8"?>
<sst xmlns="http://schemas.openxmlformats.org/spreadsheetml/2006/main" count="95" uniqueCount="53">
  <si>
    <t>MEA</t>
  </si>
  <si>
    <t>Einspeisevergütung</t>
  </si>
  <si>
    <t>PV Reparaturen</t>
  </si>
  <si>
    <t>Stromkostenersparnis für Eigentümer</t>
  </si>
  <si>
    <t>Stromkostenersparnis für Bewohner</t>
  </si>
  <si>
    <t>Zwischensumme</t>
  </si>
  <si>
    <t>Versicherung für PV</t>
  </si>
  <si>
    <t>Wartungskosten für PV</t>
  </si>
  <si>
    <t>qm</t>
  </si>
  <si>
    <t>Wohnungsstrom</t>
  </si>
  <si>
    <t>Allgemeinstrom</t>
  </si>
  <si>
    <t>Gesamt</t>
  </si>
  <si>
    <t>Summe</t>
  </si>
  <si>
    <t>Lüftungsstrom</t>
  </si>
  <si>
    <t>kWh</t>
  </si>
  <si>
    <t>MEA incl. TG</t>
  </si>
  <si>
    <t>Verbrauch</t>
  </si>
  <si>
    <t>Wohnfläche</t>
  </si>
  <si>
    <t>Heizfläche</t>
  </si>
  <si>
    <t>€/kWh</t>
  </si>
  <si>
    <t>Gleicher kWh Preis wie Strombezug</t>
  </si>
  <si>
    <t>Wohnungsstrom (alle Wohnungen)</t>
  </si>
  <si>
    <t>Anteil für Bewohner</t>
  </si>
  <si>
    <t>Anteil für Eigentümer</t>
  </si>
  <si>
    <t>Nebenrechnung</t>
  </si>
  <si>
    <t>Einspeisungvergütung laut Netzbetreiber</t>
  </si>
  <si>
    <t>Verbrauch, Kosten</t>
  </si>
  <si>
    <t>Summe Verbrauch</t>
  </si>
  <si>
    <t>Verteilschlüssel</t>
  </si>
  <si>
    <t>Gesamtkosten</t>
  </si>
  <si>
    <t>Nebenkostenabrechnung einer Beispielwohnung</t>
  </si>
  <si>
    <t>Eingaben</t>
  </si>
  <si>
    <t>Nutzen flexiblel aufgeteilt zwischen Eigentümern und Bewohnern</t>
  </si>
  <si>
    <t>Umlagefähige Kosten (für Bewohner/Mieter)</t>
  </si>
  <si>
    <t>Nicht umlagefähige Kosten (für Eigentümer)</t>
  </si>
  <si>
    <t>Wie bisher</t>
  </si>
  <si>
    <t>PV</t>
  </si>
  <si>
    <t>Stromkostenersparnis (Verbrauch - Bezug)</t>
  </si>
  <si>
    <t>Bezug, Eigenleistung</t>
  </si>
  <si>
    <t>Rechnung für Strombezug laut Stromversorger</t>
  </si>
  <si>
    <t>1)</t>
  </si>
  <si>
    <t>2)</t>
  </si>
  <si>
    <t>3)</t>
  </si>
  <si>
    <t>4)</t>
  </si>
  <si>
    <t>5)</t>
  </si>
  <si>
    <t>6)</t>
  </si>
  <si>
    <t>Anteil einer Wohnung</t>
  </si>
  <si>
    <t>Copyright © Jochen Rivoir</t>
  </si>
  <si>
    <t xml:space="preserve">pv@wohnquartier-stadtwerk.de </t>
  </si>
  <si>
    <t>Letzte Version des Wirtschaftlichkeitsrechners unter:</t>
  </si>
  <si>
    <t>https://wohnquartier-stadtwerk.de/pv</t>
  </si>
  <si>
    <t>Sie können diese Tabellenkalkulation anpassen.</t>
  </si>
  <si>
    <t>Dieser Hinweis darf nicht entfernt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</si>
</sst>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1" applyNumberFormat="1" applyFont="1"/>
    <xf numFmtId="44" fontId="0" fillId="0" borderId="0" xfId="2" applyFont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1" applyNumberFormat="1" applyFont="1"/>
    <xf numFmtId="44" fontId="0" fillId="0" borderId="0" xfId="2" quotePrefix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3" borderId="0" xfId="0" applyFill="1"/>
    <xf numFmtId="0" fontId="3" fillId="2" borderId="0" xfId="0" applyFont="1" applyFill="1"/>
    <xf numFmtId="164" fontId="3" fillId="2" borderId="0" xfId="1" applyNumberFormat="1" applyFont="1" applyFill="1"/>
    <xf numFmtId="44" fontId="3" fillId="2" borderId="0" xfId="0" applyNumberFormat="1" applyFont="1" applyFill="1"/>
    <xf numFmtId="0" fontId="3" fillId="0" borderId="1" xfId="0" applyFont="1" applyBorder="1"/>
    <xf numFmtId="0" fontId="5" fillId="0" borderId="1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44" fontId="3" fillId="0" borderId="1" xfId="2" quotePrefix="1" applyFont="1" applyBorder="1" applyAlignment="1">
      <alignment horizontal="right"/>
    </xf>
    <xf numFmtId="0" fontId="4" fillId="2" borderId="0" xfId="0" applyFont="1" applyFill="1"/>
    <xf numFmtId="164" fontId="4" fillId="2" borderId="0" xfId="1" applyNumberFormat="1" applyFont="1" applyFill="1"/>
    <xf numFmtId="44" fontId="4" fillId="2" borderId="0" xfId="2" applyFont="1" applyFill="1"/>
    <xf numFmtId="0" fontId="0" fillId="0" borderId="1" xfId="0" applyBorder="1"/>
    <xf numFmtId="165" fontId="0" fillId="0" borderId="0" xfId="0" applyNumberFormat="1"/>
    <xf numFmtId="44" fontId="0" fillId="0" borderId="1" xfId="2" applyFont="1" applyBorder="1"/>
    <xf numFmtId="9" fontId="0" fillId="0" borderId="0" xfId="0" applyNumberFormat="1"/>
    <xf numFmtId="0" fontId="0" fillId="0" borderId="0" xfId="0" applyAlignment="1">
      <alignment horizontal="left"/>
    </xf>
    <xf numFmtId="44" fontId="3" fillId="0" borderId="0" xfId="2" quotePrefix="1" applyFont="1" applyFill="1" applyBorder="1" applyAlignment="1">
      <alignment horizontal="right"/>
    </xf>
    <xf numFmtId="44" fontId="0" fillId="0" borderId="0" xfId="0" applyNumberFormat="1"/>
    <xf numFmtId="44" fontId="3" fillId="0" borderId="0" xfId="0" applyNumberFormat="1" applyFont="1"/>
    <xf numFmtId="43" fontId="0" fillId="0" borderId="0" xfId="1" applyFont="1" applyAlignment="1">
      <alignment horizontal="right"/>
    </xf>
    <xf numFmtId="43" fontId="0" fillId="0" borderId="0" xfId="1" applyFont="1"/>
    <xf numFmtId="43" fontId="2" fillId="0" borderId="0" xfId="1" applyFont="1"/>
    <xf numFmtId="43" fontId="5" fillId="0" borderId="1" xfId="1" applyFont="1" applyBorder="1"/>
    <xf numFmtId="43" fontId="2" fillId="0" borderId="0" xfId="1" applyFont="1" applyFill="1"/>
    <xf numFmtId="0" fontId="0" fillId="4" borderId="0" xfId="0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0" applyFont="1" applyFill="1"/>
    <xf numFmtId="164" fontId="3" fillId="3" borderId="0" xfId="1" applyNumberFormat="1" applyFont="1" applyFill="1" applyAlignment="1">
      <alignment horizontal="right"/>
    </xf>
    <xf numFmtId="164" fontId="3" fillId="0" borderId="0" xfId="1" applyNumberFormat="1" applyFont="1"/>
    <xf numFmtId="0" fontId="3" fillId="3" borderId="0" xfId="0" applyFont="1" applyFill="1" applyAlignment="1">
      <alignment horizontal="right"/>
    </xf>
    <xf numFmtId="44" fontId="3" fillId="3" borderId="0" xfId="2" applyFont="1" applyFill="1" applyAlignment="1">
      <alignment horizontal="right"/>
    </xf>
    <xf numFmtId="164" fontId="0" fillId="4" borderId="0" xfId="1" applyNumberFormat="1" applyFont="1" applyFill="1"/>
    <xf numFmtId="44" fontId="0" fillId="4" borderId="0" xfId="2" applyFont="1" applyFill="1"/>
    <xf numFmtId="0" fontId="0" fillId="0" borderId="0" xfId="0" quotePrefix="1"/>
    <xf numFmtId="0" fontId="3" fillId="5" borderId="0" xfId="0" applyFont="1" applyFill="1" applyAlignment="1">
      <alignment horizontal="right"/>
    </xf>
    <xf numFmtId="44" fontId="0" fillId="5" borderId="0" xfId="0" applyNumberFormat="1" applyFill="1"/>
    <xf numFmtId="44" fontId="3" fillId="5" borderId="1" xfId="2" quotePrefix="1" applyFont="1" applyFill="1" applyBorder="1" applyAlignment="1">
      <alignment horizontal="right"/>
    </xf>
    <xf numFmtId="44" fontId="3" fillId="5" borderId="0" xfId="0" applyNumberFormat="1" applyFont="1" applyFill="1"/>
    <xf numFmtId="165" fontId="0" fillId="6" borderId="0" xfId="1" applyNumberFormat="1" applyFont="1" applyFill="1"/>
    <xf numFmtId="165" fontId="0" fillId="6" borderId="0" xfId="0" applyNumberFormat="1" applyFill="1"/>
    <xf numFmtId="164" fontId="0" fillId="0" borderId="0" xfId="0" applyNumberFormat="1" applyAlignment="1">
      <alignment horizontal="right"/>
    </xf>
    <xf numFmtId="44" fontId="0" fillId="4" borderId="2" xfId="2" applyFont="1" applyFill="1" applyBorder="1"/>
    <xf numFmtId="0" fontId="0" fillId="0" borderId="2" xfId="0" applyBorder="1"/>
    <xf numFmtId="164" fontId="0" fillId="0" borderId="2" xfId="1" applyNumberFormat="1" applyFont="1" applyFill="1" applyBorder="1" applyAlignment="1">
      <alignment horizontal="right"/>
    </xf>
    <xf numFmtId="44" fontId="0" fillId="0" borderId="2" xfId="2" applyFont="1" applyFill="1" applyBorder="1"/>
    <xf numFmtId="9" fontId="0" fillId="0" borderId="2" xfId="0" applyNumberFormat="1" applyBorder="1"/>
    <xf numFmtId="164" fontId="0" fillId="0" borderId="0" xfId="1" applyNumberFormat="1" applyFont="1" applyFill="1" applyBorder="1" applyAlignment="1">
      <alignment horizontal="right"/>
    </xf>
    <xf numFmtId="0" fontId="0" fillId="7" borderId="0" xfId="0" applyFill="1"/>
    <xf numFmtId="0" fontId="6" fillId="7" borderId="0" xfId="3" applyFill="1"/>
    <xf numFmtId="0" fontId="7" fillId="7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57150</xdr:rowOff>
    </xdr:from>
    <xdr:to>
      <xdr:col>7</xdr:col>
      <xdr:colOff>485775</xdr:colOff>
      <xdr:row>9</xdr:row>
      <xdr:rowOff>123825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27E67C16-83A9-70BC-2439-8E15F82022B6}"/>
            </a:ext>
          </a:extLst>
        </xdr:cNvPr>
        <xdr:cNvSpPr/>
      </xdr:nvSpPr>
      <xdr:spPr>
        <a:xfrm>
          <a:off x="6581775" y="1657350"/>
          <a:ext cx="295275" cy="257175"/>
        </a:xfrm>
        <a:prstGeom prst="downArrow">
          <a:avLst>
            <a:gd name="adj1" fmla="val 56451"/>
            <a:gd name="adj2" fmla="val 314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381000</xdr:colOff>
      <xdr:row>18</xdr:row>
      <xdr:rowOff>95250</xdr:rowOff>
    </xdr:from>
    <xdr:to>
      <xdr:col>5</xdr:col>
      <xdr:colOff>676275</xdr:colOff>
      <xdr:row>20</xdr:row>
      <xdr:rowOff>85725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6D8D97B2-F466-4063-B98D-EEB217786711}"/>
            </a:ext>
          </a:extLst>
        </xdr:cNvPr>
        <xdr:cNvSpPr/>
      </xdr:nvSpPr>
      <xdr:spPr>
        <a:xfrm>
          <a:off x="5438775" y="3600450"/>
          <a:ext cx="295275" cy="44767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ohnquartier-stadtwerk.de/pv" TargetMode="External"/><Relationship Id="rId1" Type="http://schemas.openxmlformats.org/officeDocument/2006/relationships/hyperlink" Target="mailto:pv@wohnquartier-stadtwer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workbookViewId="0">
      <selection activeCell="N10" sqref="N10"/>
    </sheetView>
  </sheetViews>
  <sheetFormatPr defaultRowHeight="15" x14ac:dyDescent="0.25"/>
  <cols>
    <col min="1" max="1" width="4.140625" customWidth="1"/>
    <col min="2" max="2" width="35.7109375" customWidth="1"/>
    <col min="3" max="3" width="20.7109375" customWidth="1"/>
    <col min="4" max="4" width="9.5703125" customWidth="1"/>
    <col min="5" max="5" width="5.7109375" customWidth="1"/>
    <col min="6" max="6" width="15.7109375" style="1" customWidth="1"/>
    <col min="7" max="7" width="4.28515625" style="1" customWidth="1"/>
    <col min="8" max="8" width="9.5703125" bestFit="1" customWidth="1"/>
    <col min="9" max="9" width="5.7109375" customWidth="1"/>
    <col min="10" max="10" width="12.7109375" style="2" customWidth="1"/>
    <col min="11" max="11" width="12.7109375" customWidth="1"/>
    <col min="12" max="12" width="9.42578125" bestFit="1" customWidth="1"/>
    <col min="13" max="13" width="53.85546875" customWidth="1"/>
  </cols>
  <sheetData>
    <row r="1" spans="1:13" ht="15.75" thickBot="1" x14ac:dyDescent="0.3">
      <c r="A1" s="33" t="s">
        <v>32</v>
      </c>
      <c r="B1" s="33"/>
      <c r="C1" s="33"/>
      <c r="D1" s="33"/>
      <c r="E1" s="33"/>
      <c r="F1" s="41"/>
      <c r="G1" s="41"/>
      <c r="H1" s="33"/>
      <c r="I1" s="33"/>
      <c r="J1" s="42"/>
      <c r="K1" s="33"/>
      <c r="L1" s="33"/>
      <c r="M1" s="57" t="s">
        <v>47</v>
      </c>
    </row>
    <row r="2" spans="1:13" ht="15.75" thickBot="1" x14ac:dyDescent="0.3">
      <c r="D2" s="52" t="s">
        <v>31</v>
      </c>
      <c r="M2" s="58" t="s">
        <v>48</v>
      </c>
    </row>
    <row r="3" spans="1:13" ht="15.75" x14ac:dyDescent="0.25">
      <c r="M3" s="59" t="s">
        <v>49</v>
      </c>
    </row>
    <row r="4" spans="1:13" s="17" customFormat="1" ht="21" x14ac:dyDescent="0.35">
      <c r="A4" s="17" t="s">
        <v>24</v>
      </c>
      <c r="F4" s="18"/>
      <c r="G4" s="18"/>
      <c r="J4" s="19"/>
      <c r="M4" s="58" t="s">
        <v>50</v>
      </c>
    </row>
    <row r="5" spans="1:13" ht="15.75" thickBot="1" x14ac:dyDescent="0.3">
      <c r="C5" s="3"/>
      <c r="M5" s="57" t="s">
        <v>51</v>
      </c>
    </row>
    <row r="6" spans="1:13" ht="15.75" thickBot="1" x14ac:dyDescent="0.3">
      <c r="A6" t="s">
        <v>25</v>
      </c>
      <c r="D6" s="56"/>
      <c r="F6" s="51">
        <v>2519</v>
      </c>
      <c r="G6" s="1" t="s">
        <v>40</v>
      </c>
      <c r="M6" s="57" t="s">
        <v>52</v>
      </c>
    </row>
    <row r="7" spans="1:13" ht="15.75" thickBot="1" x14ac:dyDescent="0.3">
      <c r="D7" s="3"/>
    </row>
    <row r="8" spans="1:13" ht="15.75" thickBot="1" x14ac:dyDescent="0.3">
      <c r="A8" t="s">
        <v>39</v>
      </c>
      <c r="C8" s="43"/>
      <c r="D8" s="53">
        <v>112000</v>
      </c>
      <c r="E8" t="s">
        <v>14</v>
      </c>
      <c r="F8" s="54">
        <v>34000</v>
      </c>
      <c r="H8" s="48">
        <f>F8/D8</f>
        <v>0.30357142857142855</v>
      </c>
      <c r="I8" t="s">
        <v>19</v>
      </c>
    </row>
    <row r="9" spans="1:13" x14ac:dyDescent="0.25">
      <c r="C9" s="3"/>
      <c r="I9" t="s">
        <v>20</v>
      </c>
    </row>
    <row r="10" spans="1:13" ht="15.75" thickBot="1" x14ac:dyDescent="0.3">
      <c r="A10" t="s">
        <v>26</v>
      </c>
      <c r="C10" s="3"/>
    </row>
    <row r="11" spans="1:13" ht="15.75" thickBot="1" x14ac:dyDescent="0.3">
      <c r="B11" t="s">
        <v>10</v>
      </c>
      <c r="D11" s="53">
        <v>25000</v>
      </c>
      <c r="E11" t="s">
        <v>14</v>
      </c>
      <c r="F11" s="42">
        <f t="shared" ref="F11:F13" si="0">D11*H11</f>
        <v>7589.2857142857138</v>
      </c>
      <c r="G11" s="1" t="s">
        <v>41</v>
      </c>
      <c r="H11" s="49">
        <f t="shared" ref="H11:H13" si="1">H$8</f>
        <v>0.30357142857142855</v>
      </c>
      <c r="I11" t="s">
        <v>19</v>
      </c>
      <c r="K11" t="s">
        <v>38</v>
      </c>
    </row>
    <row r="12" spans="1:13" ht="15.75" thickBot="1" x14ac:dyDescent="0.3">
      <c r="B12" t="s">
        <v>13</v>
      </c>
      <c r="D12" s="53">
        <v>25000</v>
      </c>
      <c r="E12" t="s">
        <v>14</v>
      </c>
      <c r="F12" s="42">
        <f t="shared" si="0"/>
        <v>7589.2857142857138</v>
      </c>
      <c r="G12" s="1" t="s">
        <v>42</v>
      </c>
      <c r="H12" s="49">
        <f t="shared" si="1"/>
        <v>0.30357142857142855</v>
      </c>
      <c r="I12" t="s">
        <v>19</v>
      </c>
      <c r="K12" t="s">
        <v>38</v>
      </c>
    </row>
    <row r="13" spans="1:13" ht="15.75" thickBot="1" x14ac:dyDescent="0.3">
      <c r="B13" t="s">
        <v>21</v>
      </c>
      <c r="D13" s="53">
        <v>104000</v>
      </c>
      <c r="E13" t="s">
        <v>14</v>
      </c>
      <c r="F13" s="42">
        <f t="shared" si="0"/>
        <v>31571.428571428569</v>
      </c>
      <c r="G13" s="1" t="s">
        <v>43</v>
      </c>
      <c r="H13" s="49">
        <f t="shared" si="1"/>
        <v>0.30357142857142855</v>
      </c>
      <c r="I13" t="s">
        <v>19</v>
      </c>
      <c r="K13" t="s">
        <v>38</v>
      </c>
    </row>
    <row r="14" spans="1:13" x14ac:dyDescent="0.25">
      <c r="B14" s="20" t="s">
        <v>27</v>
      </c>
      <c r="C14" s="20"/>
      <c r="D14" s="50">
        <f>SUM(D11:D13)</f>
        <v>154000</v>
      </c>
      <c r="E14" s="20" t="s">
        <v>14</v>
      </c>
      <c r="F14" s="22">
        <f>SUM(F11:F13)</f>
        <v>46750</v>
      </c>
    </row>
    <row r="16" spans="1:13" ht="15.75" thickBot="1" x14ac:dyDescent="0.3">
      <c r="A16" t="s">
        <v>37</v>
      </c>
      <c r="D16" s="7">
        <v>43400</v>
      </c>
      <c r="E16" t="s">
        <v>14</v>
      </c>
      <c r="F16" s="2">
        <f>-(F14-F8)</f>
        <v>-12750</v>
      </c>
      <c r="H16" s="21"/>
    </row>
    <row r="17" spans="1:12" ht="15.75" thickBot="1" x14ac:dyDescent="0.3">
      <c r="B17" s="24" t="s">
        <v>22</v>
      </c>
      <c r="D17" s="55">
        <v>0.6</v>
      </c>
      <c r="F17" s="42">
        <f>F$16*D17</f>
        <v>-7650</v>
      </c>
      <c r="G17" s="1" t="s">
        <v>44</v>
      </c>
    </row>
    <row r="18" spans="1:12" x14ac:dyDescent="0.25">
      <c r="B18" s="24" t="s">
        <v>23</v>
      </c>
      <c r="C18" s="3"/>
      <c r="D18" s="23">
        <f>1-D17</f>
        <v>0.4</v>
      </c>
      <c r="F18" s="42">
        <f>F$16*D18</f>
        <v>-5100</v>
      </c>
      <c r="G18" s="1" t="s">
        <v>45</v>
      </c>
    </row>
    <row r="19" spans="1:12" x14ac:dyDescent="0.25">
      <c r="C19" s="3"/>
    </row>
    <row r="20" spans="1:12" s="17" customFormat="1" ht="21" x14ac:dyDescent="0.35">
      <c r="A20" s="17" t="s">
        <v>30</v>
      </c>
      <c r="F20" s="18"/>
      <c r="G20" s="18"/>
      <c r="J20" s="19"/>
    </row>
    <row r="21" spans="1:12" x14ac:dyDescent="0.25">
      <c r="C21" s="4"/>
      <c r="D21" s="4"/>
    </row>
    <row r="22" spans="1:12" x14ac:dyDescent="0.25">
      <c r="A22" s="8"/>
      <c r="B22" s="8"/>
      <c r="C22" s="34" t="s">
        <v>28</v>
      </c>
      <c r="D22" s="35" t="s">
        <v>11</v>
      </c>
      <c r="E22" s="36"/>
      <c r="F22" s="37" t="s">
        <v>29</v>
      </c>
      <c r="G22" s="38"/>
      <c r="H22" s="39"/>
      <c r="I22" s="36"/>
      <c r="J22" s="40" t="s">
        <v>46</v>
      </c>
      <c r="L22" s="44" t="s">
        <v>36</v>
      </c>
    </row>
    <row r="23" spans="1:12" x14ac:dyDescent="0.25">
      <c r="C23" s="4"/>
      <c r="D23" s="4"/>
      <c r="H23" s="3"/>
    </row>
    <row r="24" spans="1:12" x14ac:dyDescent="0.25">
      <c r="A24" t="s">
        <v>34</v>
      </c>
      <c r="C24" s="4"/>
      <c r="D24" s="30"/>
      <c r="H24" s="3"/>
      <c r="J24" s="6"/>
      <c r="L24" s="26"/>
    </row>
    <row r="25" spans="1:12" x14ac:dyDescent="0.25">
      <c r="B25" t="s">
        <v>2</v>
      </c>
      <c r="C25" t="s">
        <v>15</v>
      </c>
      <c r="D25" s="5">
        <v>1000</v>
      </c>
      <c r="E25" t="s">
        <v>0</v>
      </c>
      <c r="F25" s="2">
        <v>0</v>
      </c>
      <c r="G25" s="2"/>
      <c r="H25" s="29">
        <v>21.19</v>
      </c>
      <c r="I25" t="s">
        <v>0</v>
      </c>
      <c r="J25" s="2">
        <f>F25*H25/D25</f>
        <v>0</v>
      </c>
      <c r="K25" s="26"/>
      <c r="L25" s="45">
        <f>J25</f>
        <v>0</v>
      </c>
    </row>
    <row r="26" spans="1:12" x14ac:dyDescent="0.25">
      <c r="B26" t="s">
        <v>1</v>
      </c>
      <c r="C26" t="s">
        <v>15</v>
      </c>
      <c r="D26" s="1">
        <v>1000</v>
      </c>
      <c r="E26" t="s">
        <v>0</v>
      </c>
      <c r="F26" s="42">
        <f>-F6</f>
        <v>-2519</v>
      </c>
      <c r="G26" s="2" t="s">
        <v>40</v>
      </c>
      <c r="H26" s="29">
        <v>21.19</v>
      </c>
      <c r="I26" t="s">
        <v>0</v>
      </c>
      <c r="J26" s="2">
        <f>F26*H26/D26</f>
        <v>-53.377609999999997</v>
      </c>
      <c r="K26" s="26"/>
      <c r="L26" s="45">
        <f>J26</f>
        <v>-53.377609999999997</v>
      </c>
    </row>
    <row r="27" spans="1:12" x14ac:dyDescent="0.25">
      <c r="B27" t="s">
        <v>3</v>
      </c>
      <c r="C27" t="s">
        <v>15</v>
      </c>
      <c r="D27" s="1">
        <v>1000</v>
      </c>
      <c r="E27" t="s">
        <v>0</v>
      </c>
      <c r="F27" s="42">
        <f>F18</f>
        <v>-5100</v>
      </c>
      <c r="G27" s="2" t="s">
        <v>45</v>
      </c>
      <c r="H27" s="29">
        <v>22.19</v>
      </c>
      <c r="I27" t="s">
        <v>0</v>
      </c>
      <c r="J27" s="2">
        <f>F27*H27/D27</f>
        <v>-113.169</v>
      </c>
      <c r="K27" s="26"/>
      <c r="L27" s="45">
        <f>J27</f>
        <v>-113.169</v>
      </c>
    </row>
    <row r="28" spans="1:12" x14ac:dyDescent="0.25">
      <c r="B28" s="12" t="s">
        <v>5</v>
      </c>
      <c r="C28" s="13"/>
      <c r="D28" s="13"/>
      <c r="E28" s="12"/>
      <c r="F28" s="14"/>
      <c r="G28" s="14"/>
      <c r="H28" s="15"/>
      <c r="I28" s="12"/>
      <c r="J28" s="16">
        <f>SUM(J24:J27)</f>
        <v>-166.54660999999999</v>
      </c>
      <c r="K28" s="25"/>
      <c r="L28" s="46">
        <f>SUM(L24:L27)</f>
        <v>-166.54660999999999</v>
      </c>
    </row>
    <row r="29" spans="1:12" x14ac:dyDescent="0.25">
      <c r="C29" s="4"/>
      <c r="D29" s="4"/>
      <c r="H29" s="3"/>
    </row>
    <row r="30" spans="1:12" x14ac:dyDescent="0.25">
      <c r="A30" t="s">
        <v>33</v>
      </c>
      <c r="C30" s="4"/>
      <c r="D30" s="4"/>
      <c r="H30" s="3"/>
      <c r="J30" s="6"/>
    </row>
    <row r="31" spans="1:12" x14ac:dyDescent="0.25">
      <c r="B31" t="s">
        <v>10</v>
      </c>
      <c r="C31" t="s">
        <v>17</v>
      </c>
      <c r="D31" s="32">
        <v>5390.96</v>
      </c>
      <c r="E31" t="s">
        <v>8</v>
      </c>
      <c r="F31" s="42">
        <f>F11</f>
        <v>7589.2857142857138</v>
      </c>
      <c r="G31" s="1" t="s">
        <v>41</v>
      </c>
      <c r="H31" s="28">
        <v>111.39</v>
      </c>
      <c r="I31" t="s">
        <v>8</v>
      </c>
      <c r="J31" s="2">
        <f t="shared" ref="J31:J36" si="2">F31*H31/D31</f>
        <v>156.81261513984256</v>
      </c>
      <c r="L31" t="s">
        <v>35</v>
      </c>
    </row>
    <row r="32" spans="1:12" x14ac:dyDescent="0.25">
      <c r="B32" t="s">
        <v>13</v>
      </c>
      <c r="C32" s="4" t="s">
        <v>18</v>
      </c>
      <c r="D32" s="30">
        <v>5390.96</v>
      </c>
      <c r="E32" t="s">
        <v>8</v>
      </c>
      <c r="F32" s="42">
        <f>F12</f>
        <v>7589.2857142857138</v>
      </c>
      <c r="G32" s="1" t="s">
        <v>42</v>
      </c>
      <c r="H32" s="28">
        <v>104.61</v>
      </c>
      <c r="I32" t="s">
        <v>8</v>
      </c>
      <c r="J32" s="2">
        <f t="shared" si="2"/>
        <v>147.26786668263696</v>
      </c>
      <c r="L32" t="s">
        <v>35</v>
      </c>
    </row>
    <row r="33" spans="1:12" x14ac:dyDescent="0.25">
      <c r="B33" t="s">
        <v>9</v>
      </c>
      <c r="C33" s="4" t="s">
        <v>16</v>
      </c>
      <c r="D33" s="5">
        <f>D13</f>
        <v>104000</v>
      </c>
      <c r="E33" t="s">
        <v>14</v>
      </c>
      <c r="F33" s="42">
        <f>F13</f>
        <v>31571.428571428569</v>
      </c>
      <c r="G33" s="1" t="s">
        <v>43</v>
      </c>
      <c r="H33" s="7">
        <v>2000</v>
      </c>
      <c r="I33" t="s">
        <v>14</v>
      </c>
      <c r="J33" s="2">
        <f t="shared" si="2"/>
        <v>607.14285714285711</v>
      </c>
      <c r="L33" t="s">
        <v>35</v>
      </c>
    </row>
    <row r="34" spans="1:12" x14ac:dyDescent="0.25">
      <c r="B34" t="s">
        <v>4</v>
      </c>
      <c r="C34" t="s">
        <v>17</v>
      </c>
      <c r="D34" s="30">
        <v>5390.96</v>
      </c>
      <c r="E34" t="s">
        <v>8</v>
      </c>
      <c r="F34" s="42">
        <f>F17</f>
        <v>-7650</v>
      </c>
      <c r="G34" s="2" t="s">
        <v>44</v>
      </c>
      <c r="H34" s="28">
        <v>111.39</v>
      </c>
      <c r="I34" t="s">
        <v>8</v>
      </c>
      <c r="J34" s="2">
        <f t="shared" si="2"/>
        <v>-158.06711606096133</v>
      </c>
      <c r="L34" s="45">
        <f t="shared" ref="L34:L36" si="3">J34</f>
        <v>-158.06711606096133</v>
      </c>
    </row>
    <row r="35" spans="1:12" x14ac:dyDescent="0.25">
      <c r="B35" t="s">
        <v>6</v>
      </c>
      <c r="C35" t="s">
        <v>17</v>
      </c>
      <c r="D35" s="30">
        <v>5390.96</v>
      </c>
      <c r="E35" t="s">
        <v>8</v>
      </c>
      <c r="F35" s="2">
        <v>0</v>
      </c>
      <c r="H35" s="28">
        <v>111.39</v>
      </c>
      <c r="I35" t="s">
        <v>8</v>
      </c>
      <c r="J35" s="2">
        <f t="shared" si="2"/>
        <v>0</v>
      </c>
      <c r="L35" s="45">
        <f t="shared" si="3"/>
        <v>0</v>
      </c>
    </row>
    <row r="36" spans="1:12" x14ac:dyDescent="0.25">
      <c r="B36" t="s">
        <v>7</v>
      </c>
      <c r="C36" t="s">
        <v>17</v>
      </c>
      <c r="D36" s="30">
        <v>5390.96</v>
      </c>
      <c r="E36" t="s">
        <v>8</v>
      </c>
      <c r="F36" s="2">
        <v>0</v>
      </c>
      <c r="H36" s="28">
        <v>111.39</v>
      </c>
      <c r="I36" t="s">
        <v>8</v>
      </c>
      <c r="J36" s="2">
        <f t="shared" si="2"/>
        <v>0</v>
      </c>
      <c r="L36" s="45">
        <f t="shared" si="3"/>
        <v>0</v>
      </c>
    </row>
    <row r="37" spans="1:12" x14ac:dyDescent="0.25">
      <c r="B37" s="12" t="s">
        <v>5</v>
      </c>
      <c r="C37" s="13"/>
      <c r="D37" s="31"/>
      <c r="E37" s="12"/>
      <c r="F37" s="14"/>
      <c r="G37" s="14"/>
      <c r="H37" s="15"/>
      <c r="I37" s="12"/>
      <c r="J37" s="16">
        <f>SUM(J31:J36)</f>
        <v>753.15622290437534</v>
      </c>
      <c r="K37" s="25"/>
      <c r="L37" s="46">
        <f>SUM(L31:L36)</f>
        <v>-158.06711606096133</v>
      </c>
    </row>
    <row r="38" spans="1:12" x14ac:dyDescent="0.25">
      <c r="C38" s="4"/>
      <c r="D38" s="30"/>
      <c r="H38" s="3"/>
      <c r="J38" s="6"/>
      <c r="L38" s="26"/>
    </row>
    <row r="39" spans="1:12" x14ac:dyDescent="0.25">
      <c r="A39" s="9" t="s">
        <v>12</v>
      </c>
      <c r="B39" s="9"/>
      <c r="C39" s="9"/>
      <c r="D39" s="9"/>
      <c r="E39" s="9"/>
      <c r="F39" s="10"/>
      <c r="G39" s="10"/>
      <c r="H39" s="9"/>
      <c r="I39" s="9"/>
      <c r="J39" s="11">
        <f>J37+J28</f>
        <v>586.60961290437535</v>
      </c>
      <c r="K39" s="27"/>
      <c r="L39" s="47">
        <f>L37+L28</f>
        <v>-324.61372606096131</v>
      </c>
    </row>
  </sheetData>
  <hyperlinks>
    <hyperlink ref="M2" r:id="rId1" xr:uid="{E3415320-0DFD-4D3C-8259-1DC57AB171EE}"/>
    <hyperlink ref="M4" r:id="rId2" xr:uid="{DF27EE30-F9CE-461C-ABE2-3F89C21BB53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2024-02-28T07:30:20Z</dcterms:modified>
</cp:coreProperties>
</file>