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jrivo\Documents\Ehrenamt\PV\Fellmann, Nufrigen\"/>
    </mc:Choice>
  </mc:AlternateContent>
  <xr:revisionPtr revIDLastSave="0" documentId="13_ncr:1_{94D950EA-CA23-43E9-8C40-26CE9588E4ED}" xr6:coauthVersionLast="47" xr6:coauthVersionMax="47" xr10:uidLastSave="{00000000-0000-0000-0000-000000000000}"/>
  <bookViews>
    <workbookView xWindow="-120" yWindow="-120" windowWidth="27000" windowHeight="16440" xr2:uid="{00000000-000D-0000-FFFF-FFFF00000000}"/>
  </bookViews>
  <sheets>
    <sheet name="Wirtschaftlichkeit &amp; Klima" sheetId="2" r:id="rId1"/>
    <sheet name="Hinweise" sheetId="3" r:id="rId2"/>
    <sheet name="Einspeisevergütung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6" i="2" l="1"/>
  <c r="G36" i="2"/>
  <c r="E36" i="2"/>
  <c r="F17" i="2" l="1"/>
  <c r="F18" i="2" s="1"/>
  <c r="G17" i="2"/>
  <c r="E17" i="2"/>
  <c r="D7" i="4"/>
  <c r="C7" i="4"/>
  <c r="B7" i="4"/>
  <c r="D6" i="4"/>
  <c r="C6" i="4"/>
  <c r="B6" i="4"/>
  <c r="G48" i="2"/>
  <c r="G12" i="2"/>
  <c r="F48" i="2"/>
  <c r="E48" i="2"/>
  <c r="G11" i="2" l="1"/>
  <c r="G13" i="2" s="1"/>
  <c r="G56" i="2" s="1"/>
  <c r="G57" i="2" s="1"/>
  <c r="G18" i="2"/>
  <c r="E18" i="2"/>
  <c r="E22" i="2" s="1"/>
  <c r="E61" i="2" s="1"/>
  <c r="E11" i="2"/>
  <c r="E12" i="2"/>
  <c r="G38" i="2" l="1"/>
  <c r="G22" i="2"/>
  <c r="G47" i="2"/>
  <c r="E47" i="2"/>
  <c r="E49" i="2" s="1"/>
  <c r="E51" i="2" s="1"/>
  <c r="E27" i="2"/>
  <c r="E29" i="2" s="1"/>
  <c r="E24" i="2"/>
  <c r="E31" i="2" s="1"/>
  <c r="E13" i="2"/>
  <c r="G15" i="4"/>
  <c r="G18" i="4"/>
  <c r="G23" i="4"/>
  <c r="G26" i="4"/>
  <c r="G31" i="4"/>
  <c r="G34" i="4"/>
  <c r="G39" i="4"/>
  <c r="G42" i="4"/>
  <c r="G32" i="2" s="1"/>
  <c r="G47" i="4"/>
  <c r="G50" i="4"/>
  <c r="G55" i="4"/>
  <c r="G58" i="4"/>
  <c r="G63" i="4"/>
  <c r="G66" i="4"/>
  <c r="G71" i="4"/>
  <c r="G74" i="4"/>
  <c r="G79" i="4"/>
  <c r="G82" i="4"/>
  <c r="G87" i="4"/>
  <c r="G90" i="4"/>
  <c r="G95" i="4"/>
  <c r="G98" i="4"/>
  <c r="G103" i="4"/>
  <c r="G106" i="4"/>
  <c r="G111" i="4"/>
  <c r="B13" i="4"/>
  <c r="G13" i="4" s="1"/>
  <c r="C13" i="4"/>
  <c r="D13" i="4"/>
  <c r="F13" i="4" s="1"/>
  <c r="B14" i="4"/>
  <c r="G14" i="4" s="1"/>
  <c r="C14" i="4"/>
  <c r="D14" i="4"/>
  <c r="F14" i="4" s="1"/>
  <c r="B15" i="4"/>
  <c r="F15" i="4" s="1"/>
  <c r="C15" i="4"/>
  <c r="D15" i="4"/>
  <c r="B16" i="4"/>
  <c r="F16" i="4" s="1"/>
  <c r="C16" i="4"/>
  <c r="D16" i="4"/>
  <c r="G16" i="4" s="1"/>
  <c r="B17" i="4"/>
  <c r="F17" i="4" s="1"/>
  <c r="C17" i="4"/>
  <c r="D17" i="4"/>
  <c r="B18" i="4"/>
  <c r="F18" i="4" s="1"/>
  <c r="C18" i="4"/>
  <c r="D18" i="4"/>
  <c r="B19" i="4"/>
  <c r="G19" i="4" s="1"/>
  <c r="C19" i="4"/>
  <c r="D19" i="4"/>
  <c r="B20" i="4"/>
  <c r="G20" i="4" s="1"/>
  <c r="C20" i="4"/>
  <c r="D20" i="4"/>
  <c r="B21" i="4"/>
  <c r="G21" i="4" s="1"/>
  <c r="C21" i="4"/>
  <c r="D21" i="4"/>
  <c r="F21" i="4" s="1"/>
  <c r="B22" i="4"/>
  <c r="G22" i="4" s="1"/>
  <c r="C22" i="4"/>
  <c r="D22" i="4"/>
  <c r="F22" i="4" s="1"/>
  <c r="B23" i="4"/>
  <c r="F23" i="4" s="1"/>
  <c r="C23" i="4"/>
  <c r="D23" i="4"/>
  <c r="B24" i="4"/>
  <c r="F24" i="4" s="1"/>
  <c r="C24" i="4"/>
  <c r="D24" i="4"/>
  <c r="G24" i="4" s="1"/>
  <c r="B25" i="4"/>
  <c r="F25" i="4" s="1"/>
  <c r="C25" i="4"/>
  <c r="D25" i="4"/>
  <c r="B26" i="4"/>
  <c r="F26" i="4" s="1"/>
  <c r="C26" i="4"/>
  <c r="D26" i="4"/>
  <c r="B27" i="4"/>
  <c r="G27" i="4" s="1"/>
  <c r="C27" i="4"/>
  <c r="D27" i="4"/>
  <c r="B28" i="4"/>
  <c r="G28" i="4" s="1"/>
  <c r="C28" i="4"/>
  <c r="D28" i="4"/>
  <c r="B29" i="4"/>
  <c r="G29" i="4" s="1"/>
  <c r="C29" i="4"/>
  <c r="D29" i="4"/>
  <c r="F29" i="4" s="1"/>
  <c r="B30" i="4"/>
  <c r="G30" i="4" s="1"/>
  <c r="C30" i="4"/>
  <c r="D30" i="4"/>
  <c r="F30" i="4" s="1"/>
  <c r="B31" i="4"/>
  <c r="F31" i="4" s="1"/>
  <c r="C31" i="4"/>
  <c r="D31" i="4"/>
  <c r="B32" i="4"/>
  <c r="F32" i="4" s="1"/>
  <c r="C32" i="4"/>
  <c r="D32" i="4"/>
  <c r="G32" i="4" s="1"/>
  <c r="B33" i="4"/>
  <c r="F33" i="4" s="1"/>
  <c r="C33" i="4"/>
  <c r="D33" i="4"/>
  <c r="B34" i="4"/>
  <c r="F34" i="4" s="1"/>
  <c r="C34" i="4"/>
  <c r="D34" i="4"/>
  <c r="B35" i="4"/>
  <c r="G35" i="4" s="1"/>
  <c r="C35" i="4"/>
  <c r="D35" i="4"/>
  <c r="B36" i="4"/>
  <c r="G36" i="4" s="1"/>
  <c r="C36" i="4"/>
  <c r="D36" i="4"/>
  <c r="B37" i="4"/>
  <c r="G37" i="4" s="1"/>
  <c r="C37" i="4"/>
  <c r="D37" i="4"/>
  <c r="F37" i="4" s="1"/>
  <c r="B38" i="4"/>
  <c r="G38" i="4" s="1"/>
  <c r="C38" i="4"/>
  <c r="D38" i="4"/>
  <c r="F38" i="4" s="1"/>
  <c r="B39" i="4"/>
  <c r="F39" i="4" s="1"/>
  <c r="C39" i="4"/>
  <c r="D39" i="4"/>
  <c r="B40" i="4"/>
  <c r="F40" i="4" s="1"/>
  <c r="C40" i="4"/>
  <c r="D40" i="4"/>
  <c r="G40" i="4" s="1"/>
  <c r="B41" i="4"/>
  <c r="F41" i="4" s="1"/>
  <c r="C41" i="4"/>
  <c r="D41" i="4"/>
  <c r="B42" i="4"/>
  <c r="F42" i="4" s="1"/>
  <c r="C42" i="4"/>
  <c r="D42" i="4"/>
  <c r="B43" i="4"/>
  <c r="G43" i="4" s="1"/>
  <c r="C43" i="4"/>
  <c r="D43" i="4"/>
  <c r="B44" i="4"/>
  <c r="F44" i="4" s="1"/>
  <c r="C44" i="4"/>
  <c r="D44" i="4"/>
  <c r="B45" i="4"/>
  <c r="G45" i="4" s="1"/>
  <c r="C45" i="4"/>
  <c r="D45" i="4"/>
  <c r="F45" i="4" s="1"/>
  <c r="B46" i="4"/>
  <c r="G46" i="4" s="1"/>
  <c r="C46" i="4"/>
  <c r="D46" i="4"/>
  <c r="F46" i="4" s="1"/>
  <c r="B47" i="4"/>
  <c r="F47" i="4" s="1"/>
  <c r="C47" i="4"/>
  <c r="D47" i="4"/>
  <c r="B48" i="4"/>
  <c r="F48" i="4" s="1"/>
  <c r="C48" i="4"/>
  <c r="D48" i="4"/>
  <c r="G48" i="4" s="1"/>
  <c r="B49" i="4"/>
  <c r="F49" i="4" s="1"/>
  <c r="C49" i="4"/>
  <c r="D49" i="4"/>
  <c r="B50" i="4"/>
  <c r="F50" i="4" s="1"/>
  <c r="C50" i="4"/>
  <c r="D50" i="4"/>
  <c r="B51" i="4"/>
  <c r="G51" i="4" s="1"/>
  <c r="C51" i="4"/>
  <c r="D51" i="4"/>
  <c r="B52" i="4"/>
  <c r="G52" i="4" s="1"/>
  <c r="C52" i="4"/>
  <c r="D52" i="4"/>
  <c r="B53" i="4"/>
  <c r="G53" i="4" s="1"/>
  <c r="C53" i="4"/>
  <c r="D53" i="4"/>
  <c r="F53" i="4" s="1"/>
  <c r="B54" i="4"/>
  <c r="G54" i="4" s="1"/>
  <c r="C54" i="4"/>
  <c r="D54" i="4"/>
  <c r="F54" i="4" s="1"/>
  <c r="B55" i="4"/>
  <c r="F55" i="4" s="1"/>
  <c r="C55" i="4"/>
  <c r="D55" i="4"/>
  <c r="B56" i="4"/>
  <c r="F56" i="4" s="1"/>
  <c r="C56" i="4"/>
  <c r="D56" i="4"/>
  <c r="G56" i="4" s="1"/>
  <c r="B57" i="4"/>
  <c r="F57" i="4" s="1"/>
  <c r="C57" i="4"/>
  <c r="D57" i="4"/>
  <c r="B58" i="4"/>
  <c r="F58" i="4" s="1"/>
  <c r="C58" i="4"/>
  <c r="D58" i="4"/>
  <c r="B59" i="4"/>
  <c r="G59" i="4" s="1"/>
  <c r="C59" i="4"/>
  <c r="D59" i="4"/>
  <c r="B60" i="4"/>
  <c r="G60" i="4" s="1"/>
  <c r="C60" i="4"/>
  <c r="D60" i="4"/>
  <c r="B61" i="4"/>
  <c r="G61" i="4" s="1"/>
  <c r="C61" i="4"/>
  <c r="D61" i="4"/>
  <c r="F61" i="4" s="1"/>
  <c r="B62" i="4"/>
  <c r="G62" i="4" s="1"/>
  <c r="C62" i="4"/>
  <c r="D62" i="4"/>
  <c r="F62" i="4" s="1"/>
  <c r="B63" i="4"/>
  <c r="F63" i="4" s="1"/>
  <c r="C63" i="4"/>
  <c r="D63" i="4"/>
  <c r="B64" i="4"/>
  <c r="F64" i="4" s="1"/>
  <c r="C64" i="4"/>
  <c r="D64" i="4"/>
  <c r="G64" i="4" s="1"/>
  <c r="B65" i="4"/>
  <c r="F65" i="4" s="1"/>
  <c r="C65" i="4"/>
  <c r="D65" i="4"/>
  <c r="B66" i="4"/>
  <c r="F66" i="4" s="1"/>
  <c r="C66" i="4"/>
  <c r="D66" i="4"/>
  <c r="B67" i="4"/>
  <c r="G67" i="4" s="1"/>
  <c r="C67" i="4"/>
  <c r="D67" i="4"/>
  <c r="B68" i="4"/>
  <c r="G68" i="4" s="1"/>
  <c r="C68" i="4"/>
  <c r="D68" i="4"/>
  <c r="B69" i="4"/>
  <c r="G69" i="4" s="1"/>
  <c r="C69" i="4"/>
  <c r="D69" i="4"/>
  <c r="F69" i="4" s="1"/>
  <c r="B70" i="4"/>
  <c r="G70" i="4" s="1"/>
  <c r="C70" i="4"/>
  <c r="D70" i="4"/>
  <c r="F70" i="4" s="1"/>
  <c r="B71" i="4"/>
  <c r="F71" i="4" s="1"/>
  <c r="C71" i="4"/>
  <c r="D71" i="4"/>
  <c r="B72" i="4"/>
  <c r="F72" i="4" s="1"/>
  <c r="C72" i="4"/>
  <c r="D72" i="4"/>
  <c r="G72" i="4" s="1"/>
  <c r="B73" i="4"/>
  <c r="F73" i="4" s="1"/>
  <c r="C73" i="4"/>
  <c r="D73" i="4"/>
  <c r="B74" i="4"/>
  <c r="F74" i="4" s="1"/>
  <c r="C74" i="4"/>
  <c r="D74" i="4"/>
  <c r="B75" i="4"/>
  <c r="G75" i="4" s="1"/>
  <c r="C75" i="4"/>
  <c r="D75" i="4"/>
  <c r="B76" i="4"/>
  <c r="G76" i="4" s="1"/>
  <c r="C76" i="4"/>
  <c r="D76" i="4"/>
  <c r="B77" i="4"/>
  <c r="G77" i="4" s="1"/>
  <c r="C77" i="4"/>
  <c r="D77" i="4"/>
  <c r="F77" i="4" s="1"/>
  <c r="B78" i="4"/>
  <c r="G78" i="4" s="1"/>
  <c r="C78" i="4"/>
  <c r="D78" i="4"/>
  <c r="F78" i="4" s="1"/>
  <c r="B79" i="4"/>
  <c r="F79" i="4" s="1"/>
  <c r="C79" i="4"/>
  <c r="D79" i="4"/>
  <c r="B80" i="4"/>
  <c r="F80" i="4" s="1"/>
  <c r="C80" i="4"/>
  <c r="D80" i="4"/>
  <c r="G80" i="4" s="1"/>
  <c r="B81" i="4"/>
  <c r="F81" i="4" s="1"/>
  <c r="C81" i="4"/>
  <c r="D81" i="4"/>
  <c r="B82" i="4"/>
  <c r="F82" i="4" s="1"/>
  <c r="C82" i="4"/>
  <c r="D82" i="4"/>
  <c r="B83" i="4"/>
  <c r="G83" i="4" s="1"/>
  <c r="C83" i="4"/>
  <c r="D83" i="4"/>
  <c r="B84" i="4"/>
  <c r="F84" i="4" s="1"/>
  <c r="C84" i="4"/>
  <c r="D84" i="4"/>
  <c r="B85" i="4"/>
  <c r="G85" i="4" s="1"/>
  <c r="C85" i="4"/>
  <c r="D85" i="4"/>
  <c r="F85" i="4" s="1"/>
  <c r="B86" i="4"/>
  <c r="G86" i="4" s="1"/>
  <c r="C86" i="4"/>
  <c r="D86" i="4"/>
  <c r="F86" i="4" s="1"/>
  <c r="B87" i="4"/>
  <c r="F87" i="4" s="1"/>
  <c r="C87" i="4"/>
  <c r="D87" i="4"/>
  <c r="B88" i="4"/>
  <c r="F88" i="4" s="1"/>
  <c r="C88" i="4"/>
  <c r="D88" i="4"/>
  <c r="G88" i="4" s="1"/>
  <c r="B89" i="4"/>
  <c r="F89" i="4" s="1"/>
  <c r="C89" i="4"/>
  <c r="D89" i="4"/>
  <c r="B90" i="4"/>
  <c r="F90" i="4" s="1"/>
  <c r="C90" i="4"/>
  <c r="D90" i="4"/>
  <c r="B91" i="4"/>
  <c r="G91" i="4" s="1"/>
  <c r="C91" i="4"/>
  <c r="D91" i="4"/>
  <c r="B92" i="4"/>
  <c r="G92" i="4" s="1"/>
  <c r="C92" i="4"/>
  <c r="D92" i="4"/>
  <c r="B93" i="4"/>
  <c r="G93" i="4" s="1"/>
  <c r="C93" i="4"/>
  <c r="D93" i="4"/>
  <c r="F93" i="4" s="1"/>
  <c r="B94" i="4"/>
  <c r="G94" i="4" s="1"/>
  <c r="C94" i="4"/>
  <c r="D94" i="4"/>
  <c r="F94" i="4" s="1"/>
  <c r="B95" i="4"/>
  <c r="F95" i="4" s="1"/>
  <c r="C95" i="4"/>
  <c r="D95" i="4"/>
  <c r="B96" i="4"/>
  <c r="F96" i="4" s="1"/>
  <c r="C96" i="4"/>
  <c r="D96" i="4"/>
  <c r="G96" i="4" s="1"/>
  <c r="B97" i="4"/>
  <c r="F97" i="4" s="1"/>
  <c r="C97" i="4"/>
  <c r="D97" i="4"/>
  <c r="B98" i="4"/>
  <c r="F98" i="4" s="1"/>
  <c r="C98" i="4"/>
  <c r="D98" i="4"/>
  <c r="B99" i="4"/>
  <c r="G99" i="4" s="1"/>
  <c r="C99" i="4"/>
  <c r="D99" i="4"/>
  <c r="B100" i="4"/>
  <c r="G100" i="4" s="1"/>
  <c r="C100" i="4"/>
  <c r="D100" i="4"/>
  <c r="B101" i="4"/>
  <c r="G101" i="4" s="1"/>
  <c r="C101" i="4"/>
  <c r="D101" i="4"/>
  <c r="F101" i="4" s="1"/>
  <c r="B102" i="4"/>
  <c r="G102" i="4" s="1"/>
  <c r="C102" i="4"/>
  <c r="D102" i="4"/>
  <c r="F102" i="4" s="1"/>
  <c r="B103" i="4"/>
  <c r="F103" i="4" s="1"/>
  <c r="C103" i="4"/>
  <c r="D103" i="4"/>
  <c r="B104" i="4"/>
  <c r="F104" i="4" s="1"/>
  <c r="C104" i="4"/>
  <c r="D104" i="4"/>
  <c r="G104" i="4" s="1"/>
  <c r="B105" i="4"/>
  <c r="F105" i="4" s="1"/>
  <c r="C105" i="4"/>
  <c r="D105" i="4"/>
  <c r="B106" i="4"/>
  <c r="F106" i="4" s="1"/>
  <c r="C106" i="4"/>
  <c r="D106" i="4"/>
  <c r="B107" i="4"/>
  <c r="G107" i="4" s="1"/>
  <c r="C107" i="4"/>
  <c r="D107" i="4"/>
  <c r="B108" i="4"/>
  <c r="G108" i="4" s="1"/>
  <c r="C108" i="4"/>
  <c r="D108" i="4"/>
  <c r="B109" i="4"/>
  <c r="G109" i="4" s="1"/>
  <c r="C109" i="4"/>
  <c r="D109" i="4"/>
  <c r="F109" i="4" s="1"/>
  <c r="B110" i="4"/>
  <c r="G110" i="4" s="1"/>
  <c r="C110" i="4"/>
  <c r="D110" i="4"/>
  <c r="F110" i="4" s="1"/>
  <c r="B111" i="4"/>
  <c r="F111" i="4" s="1"/>
  <c r="C111" i="4"/>
  <c r="D111" i="4"/>
  <c r="D12" i="4"/>
  <c r="C12" i="4"/>
  <c r="B12" i="4"/>
  <c r="F12" i="4" s="1"/>
  <c r="C10" i="4"/>
  <c r="D10" i="4"/>
  <c r="B10" i="4"/>
  <c r="G27" i="2" l="1"/>
  <c r="G29" i="2" s="1"/>
  <c r="G40" i="2" s="1"/>
  <c r="G55" i="2" s="1"/>
  <c r="G58" i="2" s="1"/>
  <c r="G61" i="2"/>
  <c r="G105" i="4"/>
  <c r="G97" i="4"/>
  <c r="G89" i="4"/>
  <c r="G81" i="4"/>
  <c r="G73" i="4"/>
  <c r="G65" i="4"/>
  <c r="G57" i="4"/>
  <c r="G49" i="4"/>
  <c r="G41" i="4"/>
  <c r="G33" i="4"/>
  <c r="G25" i="4"/>
  <c r="G17" i="4"/>
  <c r="F32" i="2"/>
  <c r="F100" i="4"/>
  <c r="F68" i="4"/>
  <c r="F36" i="4"/>
  <c r="G12" i="4"/>
  <c r="F99" i="4"/>
  <c r="F75" i="4"/>
  <c r="F59" i="4"/>
  <c r="F51" i="4"/>
  <c r="F19" i="4"/>
  <c r="F92" i="4"/>
  <c r="F60" i="4"/>
  <c r="F28" i="4"/>
  <c r="F83" i="4"/>
  <c r="F35" i="4"/>
  <c r="F108" i="4"/>
  <c r="F76" i="4"/>
  <c r="F52" i="4"/>
  <c r="F20" i="4"/>
  <c r="F107" i="4"/>
  <c r="F67" i="4"/>
  <c r="F27" i="4"/>
  <c r="G84" i="4"/>
  <c r="G44" i="4"/>
  <c r="F91" i="4"/>
  <c r="F43" i="4"/>
  <c r="E38" i="2"/>
  <c r="E40" i="2" s="1"/>
  <c r="E55" i="2" s="1"/>
  <c r="E56" i="2"/>
  <c r="E57" i="2" s="1"/>
  <c r="G52" i="2"/>
  <c r="G49" i="2"/>
  <c r="G24" i="2"/>
  <c r="G31" i="2" s="1"/>
  <c r="G33" i="2" s="1"/>
  <c r="E52" i="2"/>
  <c r="E32" i="2"/>
  <c r="E33" i="2" s="1"/>
  <c r="F12" i="2"/>
  <c r="F11" i="2"/>
  <c r="C50" i="2"/>
  <c r="E50" i="2" s="1"/>
  <c r="E43" i="2" l="1"/>
  <c r="G43" i="2"/>
  <c r="G50" i="2"/>
  <c r="G51" i="2"/>
  <c r="F22" i="2"/>
  <c r="F47" i="2"/>
  <c r="F52" i="2" s="1"/>
  <c r="F13" i="2"/>
  <c r="F56" i="2" s="1"/>
  <c r="F57" i="2" s="1"/>
  <c r="E58" i="2" l="1"/>
  <c r="F27" i="2"/>
  <c r="F29" i="2" s="1"/>
  <c r="F61" i="2"/>
  <c r="F49" i="2"/>
  <c r="F51" i="2" s="1"/>
  <c r="F24" i="2"/>
  <c r="F31" i="2" s="1"/>
  <c r="F33" i="2" s="1"/>
  <c r="F38" i="2"/>
  <c r="F40" i="2" l="1"/>
  <c r="F55" i="2" s="1"/>
  <c r="F58" i="2" s="1"/>
  <c r="F43" i="2" l="1"/>
  <c r="F50" i="2"/>
</calcChain>
</file>

<file path=xl/sharedStrings.xml><?xml version="1.0" encoding="utf-8"?>
<sst xmlns="http://schemas.openxmlformats.org/spreadsheetml/2006/main" count="154" uniqueCount="117">
  <si>
    <t>kWp</t>
  </si>
  <si>
    <t>Eigenverbrauch</t>
  </si>
  <si>
    <t>Jahre</t>
  </si>
  <si>
    <t>/kWh</t>
  </si>
  <si>
    <t>Amortisationszeit</t>
  </si>
  <si>
    <t>Eingespeister Strom</t>
  </si>
  <si>
    <t>kWh/Jahr</t>
  </si>
  <si>
    <t>/Jahr</t>
  </si>
  <si>
    <t>Volleinspeisung</t>
  </si>
  <si>
    <t>PV Kosten</t>
  </si>
  <si>
    <t>Speicher Kosten</t>
  </si>
  <si>
    <t>Anschaffungskosten</t>
  </si>
  <si>
    <t>Erzeugter PV Strom</t>
  </si>
  <si>
    <t>kWh</t>
  </si>
  <si>
    <t>Nutzen durch Eigenverbrauch</t>
  </si>
  <si>
    <t>Nutzen durch Einspeisung</t>
  </si>
  <si>
    <t>Amortisation</t>
  </si>
  <si>
    <t>Teileinspeisung</t>
  </si>
  <si>
    <t>Strompreis des Stromanbieters</t>
  </si>
  <si>
    <t>Laufende Kosten (% von Anschaffung)</t>
  </si>
  <si>
    <t>Vermiedene CO2 Emissionen</t>
  </si>
  <si>
    <t>Umweltbundesamt</t>
  </si>
  <si>
    <t>Waldfläche (CO2-äquivalent)</t>
  </si>
  <si>
    <t>Stiftung Unternehmen Wald</t>
  </si>
  <si>
    <t>/kWp</t>
  </si>
  <si>
    <t>PV Kosten + Speicher Kosten</t>
  </si>
  <si>
    <t>PV Nennleistung * Energieertrag * Energieeffizienz</t>
  </si>
  <si>
    <t>Erzeugter Strom - Eigenverbrauch</t>
  </si>
  <si>
    <t>Eigenverbrauch * Strompreis</t>
  </si>
  <si>
    <t>PV Nennleistung</t>
  </si>
  <si>
    <t>Einspeisevergütung pro kWh</t>
  </si>
  <si>
    <t>Einspeisevergütung * Eingespeister Strom</t>
  </si>
  <si>
    <t>Nutzen abzgl. laufende Kosten</t>
  </si>
  <si>
    <t>Wohnungen</t>
  </si>
  <si>
    <t>Gesamtstromverbrauch * Eigenverbrauchsanteil</t>
  </si>
  <si>
    <t>Anschaffung / Nutzen abzgl. laufende Kosten</t>
  </si>
  <si>
    <t>Nutzen - Laufende Kosten</t>
  </si>
  <si>
    <t>Nutzen abzgl. Kosten / Anzahl Wohnungen / 12 Monate</t>
  </si>
  <si>
    <t>Fließt in Eigenverbrauchsanteil ein</t>
  </si>
  <si>
    <t>Für weitere Szenarien:</t>
  </si>
  <si>
    <t>Für kollektive Selbstversorgung</t>
  </si>
  <si>
    <t>Eigenverbrauchsanteil anhand von Verbrauch durch Wohnungen und Allgemeinstrom angeben</t>
  </si>
  <si>
    <t>Für Allgemeinstrom Modell</t>
  </si>
  <si>
    <t>Eigenverbrauchsanteil anhand von Verbrauch durch Allgemeinstrom angeben</t>
  </si>
  <si>
    <t>Für Volleinspeisung</t>
  </si>
  <si>
    <t>Eigenverbrauchsanteil auf Null setzen. Einspeisevergütung wird automatisch richtig gewählt.</t>
  </si>
  <si>
    <t>Siehe das Blatt "Hinweise"</t>
  </si>
  <si>
    <t>Spalten einfügen und Nachbarspalte kopieren.</t>
  </si>
  <si>
    <t>Speicherkapazität</t>
  </si>
  <si>
    <t>PV Nennleistung * Kosten pro kWp</t>
  </si>
  <si>
    <t>Speicherkapazität * Kosten pro kWh</t>
  </si>
  <si>
    <t>Strommengen</t>
  </si>
  <si>
    <t>Von oben</t>
  </si>
  <si>
    <t>PV-Anlage</t>
  </si>
  <si>
    <t>Eingabefelder in hellblau</t>
  </si>
  <si>
    <t>Eigenverbrauchsanteil (Ergebnis aus separatem Tool)</t>
  </si>
  <si>
    <t>Maßgeblicher Verbrauch (als Basis für Eigenverbrauch)</t>
  </si>
  <si>
    <t>0 - 10 kWp</t>
  </si>
  <si>
    <t>10 - 40 kWp</t>
  </si>
  <si>
    <t>40 - 100 kWp</t>
  </si>
  <si>
    <t>Vergütung</t>
  </si>
  <si>
    <t>Anteil an PV Nennleistung</t>
  </si>
  <si>
    <t>€/kWh</t>
  </si>
  <si>
    <t>bsw_verguetungssaetze_aktuell.pdf (solarwirtschaft.de)</t>
  </si>
  <si>
    <t>Bei Inbetriebnahme nach 31.1.2024</t>
  </si>
  <si>
    <t>Einspeisevergütung in Blatt "Einspeisevergütung" anpassen.</t>
  </si>
  <si>
    <t>Direktvermarktung</t>
  </si>
  <si>
    <t>Siehe oben</t>
  </si>
  <si>
    <t>Reparaturen, Versicherung, Wartung</t>
  </si>
  <si>
    <t>Je nach PV Nennleistung und Eigenverbrauch von Blatt "Einspeisevergütung"</t>
  </si>
  <si>
    <t>Anzahl Wohnungen</t>
  </si>
  <si>
    <t>Anteil am CO2-Fußabdruck einer Person</t>
  </si>
  <si>
    <t>Beitrag zum Klimaschutz pro Wohnung</t>
  </si>
  <si>
    <t>Durchschnittlicher CO₂-Fußabdruck pro Kopf in Deutschland | Umweltbundesamt</t>
  </si>
  <si>
    <t>Fahrt mit E-Auto</t>
  </si>
  <si>
    <t>qm Wald/kg CO2/Jahr</t>
  </si>
  <si>
    <t>kg CO2/kWh/Jahr</t>
  </si>
  <si>
    <t>kg CO2/Person/Jahr</t>
  </si>
  <si>
    <t>CO2 Belastung durch Speicher (über20 Jahre)</t>
  </si>
  <si>
    <t>kWh/100 km</t>
  </si>
  <si>
    <t>Umweltbilanz von Elektrofahrzeugen – Potenziale der Kreislaufwirtschaft - FfE</t>
  </si>
  <si>
    <t>kg CO2/kWh</t>
  </si>
  <si>
    <t>Energieertrag (abh. vom Ort und Ausrichtung)</t>
  </si>
  <si>
    <t>Solarkataster Herrenberg im Gaeu ☀️ Spezifischer Ertrag Photovoltaik Herrenberg im Gaeu (miete-aktuell.de)</t>
  </si>
  <si>
    <t>kWh/Jahr/kWp</t>
  </si>
  <si>
    <t>30.10.2023, Jochen Rivoir</t>
  </si>
  <si>
    <t>Erzeugter PV Strom pro Wohnung</t>
  </si>
  <si>
    <t>kWh/Jahr/Wohnung</t>
  </si>
  <si>
    <t>kg CO2/Jahr/Wohnung</t>
  </si>
  <si>
    <t>qm Wald/Wohnung</t>
  </si>
  <si>
    <t>/Wohnung</t>
  </si>
  <si>
    <t>km/Jahr/Wohnung</t>
  </si>
  <si>
    <t>Degradation der PV-Module</t>
  </si>
  <si>
    <t>ohne Speicher</t>
  </si>
  <si>
    <t>Ergebnis aus separatem Tool oder Null bei Volleinspeisung</t>
  </si>
  <si>
    <t>Anteil einer durchschnittlichen Wohnung</t>
  </si>
  <si>
    <t>Kostenanteil</t>
  </si>
  <si>
    <t>Überschuss</t>
  </si>
  <si>
    <t>Kosten verteilt über Lebensdauer von</t>
  </si>
  <si>
    <t>Jahren</t>
  </si>
  <si>
    <t>Fixe Sätze für Einspeisevergütung bei Inbetriebnahme</t>
  </si>
  <si>
    <t>mit Speicher</t>
  </si>
  <si>
    <t>Kollekt. SV</t>
  </si>
  <si>
    <t>Netzbezug</t>
  </si>
  <si>
    <t>Halbjahre nach Jan 2024</t>
  </si>
  <si>
    <t>in 5 Jahren</t>
  </si>
  <si>
    <t>(Wohnungen-2) mal Grundgebühr gespart</t>
  </si>
  <si>
    <t>Grundgebühr/Einheit</t>
  </si>
  <si>
    <t>Nutzen durch geteilte Grundgebühr</t>
  </si>
  <si>
    <t>/Wohnung/Jahr</t>
  </si>
  <si>
    <t>Nufringen Objekt A</t>
  </si>
  <si>
    <t xml:space="preserve">pv@wohnquartier-stadtwerk.de </t>
  </si>
  <si>
    <t>Letzte Version des Wirtschaftlichkeitsrechners unter:</t>
  </si>
  <si>
    <t>https://wohnquartier-stadtwerk.de/pv</t>
  </si>
  <si>
    <t>Copyright © Jochen Rivoir</t>
  </si>
  <si>
    <t>Sie können diese Tabellenkalkulation anpassen.</t>
  </si>
  <si>
    <t>Dieser Hinweis darf nicht entfernt werden.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</si>
</sst>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#,##0\ &quot;€&quot;;[Red]\-#,##0\ &quot;€&quot;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_-;\-* #,##0_-;_-* &quot;-&quot;??_-;_-@_-"/>
    <numFmt numFmtId="165" formatCode="_-* #,##0\ &quot;€&quot;_-;\-* #,##0\ &quot;€&quot;_-;_-* &quot;-&quot;??\ &quot;€&quot;_-;_-@_-"/>
    <numFmt numFmtId="166" formatCode="_-* #,##0.000\ &quot;€&quot;_-;\-* #,##0.000\ &quot;€&quot;_-;_-* &quot;-&quot;??\ &quot;€&quot;_-;_-@_-"/>
    <numFmt numFmtId="167" formatCode="_-* #,##0.0_-;\-* #,##0.0_-;_-* &quot;-&quot;??_-;_-@_-"/>
    <numFmt numFmtId="168" formatCode="0.0%"/>
    <numFmt numFmtId="169" formatCode="0.0"/>
    <numFmt numFmtId="170" formatCode="_-* #,##0.0000\ &quot;€&quot;_-;\-* #,##0.0000\ &quot;€&quot;_-;_-* &quot;-&quot;???\ &quot;€&quot;_-;_-@_-"/>
    <numFmt numFmtId="171" formatCode="_-* #,##0.000_-;\-* #,##0.0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92">
    <xf numFmtId="0" fontId="0" fillId="0" borderId="0" xfId="0"/>
    <xf numFmtId="164" fontId="0" fillId="0" borderId="0" xfId="1" applyNumberFormat="1" applyFont="1"/>
    <xf numFmtId="0" fontId="0" fillId="0" borderId="0" xfId="0" quotePrefix="1"/>
    <xf numFmtId="166" fontId="0" fillId="0" borderId="0" xfId="2" applyNumberFormat="1" applyFont="1"/>
    <xf numFmtId="0" fontId="3" fillId="0" borderId="0" xfId="0" applyFont="1"/>
    <xf numFmtId="44" fontId="0" fillId="0" borderId="0" xfId="2" applyFont="1" applyFill="1"/>
    <xf numFmtId="164" fontId="0" fillId="0" borderId="0" xfId="0" applyNumberFormat="1"/>
    <xf numFmtId="165" fontId="0" fillId="0" borderId="0" xfId="0" applyNumberFormat="1"/>
    <xf numFmtId="0" fontId="6" fillId="0" borderId="0" xfId="0" applyFont="1"/>
    <xf numFmtId="0" fontId="8" fillId="4" borderId="0" xfId="0" applyFont="1" applyFill="1"/>
    <xf numFmtId="164" fontId="8" fillId="4" borderId="0" xfId="1" applyNumberFormat="1" applyFont="1" applyFill="1"/>
    <xf numFmtId="44" fontId="0" fillId="0" borderId="0" xfId="2" quotePrefix="1" applyFont="1"/>
    <xf numFmtId="0" fontId="0" fillId="0" borderId="0" xfId="2" applyNumberFormat="1" applyFont="1"/>
    <xf numFmtId="0" fontId="0" fillId="0" borderId="0" xfId="1" applyNumberFormat="1" applyFont="1" applyBorder="1" applyAlignment="1">
      <alignment horizontal="left"/>
    </xf>
    <xf numFmtId="164" fontId="0" fillId="0" borderId="0" xfId="1" applyNumberFormat="1" applyFont="1" applyFill="1" applyBorder="1"/>
    <xf numFmtId="168" fontId="0" fillId="3" borderId="0" xfId="0" applyNumberFormat="1" applyFill="1"/>
    <xf numFmtId="165" fontId="0" fillId="0" borderId="0" xfId="2" applyNumberFormat="1" applyFont="1" applyFill="1" applyBorder="1"/>
    <xf numFmtId="0" fontId="0" fillId="0" borderId="0" xfId="0" applyAlignment="1">
      <alignment horizontal="right"/>
    </xf>
    <xf numFmtId="170" fontId="0" fillId="0" borderId="0" xfId="0" applyNumberFormat="1"/>
    <xf numFmtId="0" fontId="0" fillId="5" borderId="0" xfId="0" applyFill="1"/>
    <xf numFmtId="0" fontId="0" fillId="5" borderId="1" xfId="0" applyFill="1" applyBorder="1"/>
    <xf numFmtId="164" fontId="0" fillId="5" borderId="1" xfId="1" applyNumberFormat="1" applyFont="1" applyFill="1" applyBorder="1"/>
    <xf numFmtId="164" fontId="0" fillId="5" borderId="1" xfId="0" applyNumberFormat="1" applyFill="1" applyBorder="1"/>
    <xf numFmtId="164" fontId="0" fillId="5" borderId="0" xfId="0" applyNumberFormat="1" applyFill="1"/>
    <xf numFmtId="0" fontId="0" fillId="5" borderId="0" xfId="0" quotePrefix="1" applyFill="1"/>
    <xf numFmtId="168" fontId="0" fillId="0" borderId="0" xfId="0" applyNumberFormat="1"/>
    <xf numFmtId="165" fontId="0" fillId="5" borderId="0" xfId="0" applyNumberFormat="1" applyFill="1"/>
    <xf numFmtId="0" fontId="8" fillId="0" borderId="0" xfId="0" applyFont="1"/>
    <xf numFmtId="44" fontId="0" fillId="0" borderId="0" xfId="2" applyFont="1" applyBorder="1"/>
    <xf numFmtId="0" fontId="2" fillId="0" borderId="0" xfId="4" applyNumberFormat="1" applyFill="1"/>
    <xf numFmtId="0" fontId="7" fillId="0" borderId="0" xfId="4" applyNumberFormat="1" applyFont="1" applyFill="1"/>
    <xf numFmtId="0" fontId="4" fillId="0" borderId="0" xfId="0" applyFont="1"/>
    <xf numFmtId="164" fontId="4" fillId="0" borderId="0" xfId="1" applyNumberFormat="1" applyFont="1"/>
    <xf numFmtId="0" fontId="4" fillId="0" borderId="0" xfId="1" applyNumberFormat="1" applyFont="1" applyBorder="1" applyAlignment="1">
      <alignment horizontal="left"/>
    </xf>
    <xf numFmtId="164" fontId="4" fillId="3" borderId="0" xfId="1" applyNumberFormat="1" applyFont="1" applyFill="1" applyBorder="1"/>
    <xf numFmtId="169" fontId="0" fillId="0" borderId="0" xfId="0" applyNumberFormat="1"/>
    <xf numFmtId="167" fontId="0" fillId="3" borderId="0" xfId="1" applyNumberFormat="1" applyFont="1" applyFill="1" applyBorder="1"/>
    <xf numFmtId="0" fontId="6" fillId="0" borderId="0" xfId="0" applyFont="1" applyAlignment="1">
      <alignment horizontal="left"/>
    </xf>
    <xf numFmtId="165" fontId="0" fillId="5" borderId="1" xfId="2" applyNumberFormat="1" applyFont="1" applyFill="1" applyBorder="1"/>
    <xf numFmtId="166" fontId="5" fillId="0" borderId="0" xfId="2" applyNumberFormat="1" applyFont="1" applyFill="1" applyAlignment="1">
      <alignment horizontal="right"/>
    </xf>
    <xf numFmtId="0" fontId="0" fillId="5" borderId="0" xfId="0" applyFill="1" applyAlignment="1">
      <alignment horizontal="right"/>
    </xf>
    <xf numFmtId="0" fontId="0" fillId="5" borderId="2" xfId="0" applyFill="1" applyBorder="1" applyAlignment="1">
      <alignment horizontal="right"/>
    </xf>
    <xf numFmtId="164" fontId="0" fillId="0" borderId="0" xfId="1" applyNumberFormat="1" applyFont="1" applyFill="1"/>
    <xf numFmtId="164" fontId="0" fillId="0" borderId="3" xfId="1" applyNumberFormat="1" applyFont="1" applyFill="1" applyBorder="1"/>
    <xf numFmtId="164" fontId="0" fillId="5" borderId="3" xfId="1" applyNumberFormat="1" applyFont="1" applyFill="1" applyBorder="1" applyAlignment="1">
      <alignment horizontal="right"/>
    </xf>
    <xf numFmtId="164" fontId="0" fillId="5" borderId="4" xfId="1" applyNumberFormat="1" applyFont="1" applyFill="1" applyBorder="1" applyAlignment="1">
      <alignment horizontal="right"/>
    </xf>
    <xf numFmtId="164" fontId="0" fillId="0" borderId="3" xfId="1" applyNumberFormat="1" applyFont="1" applyBorder="1"/>
    <xf numFmtId="164" fontId="0" fillId="5" borderId="3" xfId="1" applyNumberFormat="1" applyFont="1" applyFill="1" applyBorder="1"/>
    <xf numFmtId="0" fontId="0" fillId="5" borderId="0" xfId="0" applyFill="1" applyAlignment="1">
      <alignment horizontal="center"/>
    </xf>
    <xf numFmtId="164" fontId="0" fillId="5" borderId="4" xfId="1" applyNumberFormat="1" applyFont="1" applyFill="1" applyBorder="1"/>
    <xf numFmtId="0" fontId="0" fillId="5" borderId="2" xfId="0" quotePrefix="1" applyFill="1" applyBorder="1" applyAlignment="1">
      <alignment horizontal="right"/>
    </xf>
    <xf numFmtId="0" fontId="2" fillId="0" borderId="0" xfId="4"/>
    <xf numFmtId="166" fontId="0" fillId="5" borderId="0" xfId="2" applyNumberFormat="1" applyFont="1" applyFill="1" applyAlignment="1">
      <alignment horizontal="right"/>
    </xf>
    <xf numFmtId="166" fontId="0" fillId="5" borderId="2" xfId="2" applyNumberFormat="1" applyFont="1" applyFill="1" applyBorder="1" applyAlignment="1">
      <alignment horizontal="right"/>
    </xf>
    <xf numFmtId="166" fontId="2" fillId="0" borderId="0" xfId="2" applyNumberFormat="1" applyFont="1"/>
    <xf numFmtId="0" fontId="0" fillId="0" borderId="0" xfId="0" applyAlignment="1">
      <alignment horizontal="left"/>
    </xf>
    <xf numFmtId="0" fontId="4" fillId="0" borderId="0" xfId="0" applyFont="1" applyAlignment="1">
      <alignment horizontal="left" indent="2"/>
    </xf>
    <xf numFmtId="0" fontId="8" fillId="2" borderId="0" xfId="0" applyFont="1" applyFill="1"/>
    <xf numFmtId="167" fontId="8" fillId="2" borderId="0" xfId="1" applyNumberFormat="1" applyFont="1" applyFill="1" applyBorder="1"/>
    <xf numFmtId="0" fontId="0" fillId="0" borderId="0" xfId="0" quotePrefix="1" applyAlignment="1">
      <alignment horizontal="left"/>
    </xf>
    <xf numFmtId="9" fontId="8" fillId="4" borderId="0" xfId="3" applyFont="1" applyFill="1"/>
    <xf numFmtId="43" fontId="1" fillId="4" borderId="0" xfId="1" applyFont="1" applyFill="1"/>
    <xf numFmtId="0" fontId="1" fillId="4" borderId="0" xfId="0" applyFont="1" applyFill="1"/>
    <xf numFmtId="164" fontId="1" fillId="4" borderId="0" xfId="1" applyNumberFormat="1" applyFont="1" applyFill="1"/>
    <xf numFmtId="0" fontId="0" fillId="4" borderId="0" xfId="0" applyFill="1"/>
    <xf numFmtId="171" fontId="1" fillId="4" borderId="0" xfId="1" applyNumberFormat="1" applyFont="1" applyFill="1"/>
    <xf numFmtId="164" fontId="8" fillId="4" borderId="0" xfId="0" applyNumberFormat="1" applyFont="1" applyFill="1"/>
    <xf numFmtId="0" fontId="0" fillId="4" borderId="0" xfId="0" quotePrefix="1" applyFill="1"/>
    <xf numFmtId="0" fontId="8" fillId="3" borderId="0" xfId="0" applyFont="1" applyFill="1" applyAlignment="1">
      <alignment horizontal="center"/>
    </xf>
    <xf numFmtId="10" fontId="0" fillId="0" borderId="0" xfId="0" applyNumberFormat="1"/>
    <xf numFmtId="168" fontId="0" fillId="0" borderId="0" xfId="3" applyNumberFormat="1" applyFont="1" applyFill="1"/>
    <xf numFmtId="44" fontId="0" fillId="0" borderId="0" xfId="0" applyNumberFormat="1"/>
    <xf numFmtId="0" fontId="2" fillId="0" borderId="0" xfId="4" applyFill="1"/>
    <xf numFmtId="43" fontId="0" fillId="3" borderId="0" xfId="1" applyFont="1" applyFill="1" applyBorder="1"/>
    <xf numFmtId="14" fontId="0" fillId="0" borderId="0" xfId="2" applyNumberFormat="1" applyFont="1"/>
    <xf numFmtId="0" fontId="0" fillId="3" borderId="0" xfId="0" applyFill="1"/>
    <xf numFmtId="14" fontId="0" fillId="3" borderId="0" xfId="0" applyNumberFormat="1" applyFill="1" applyAlignment="1">
      <alignment horizontal="left"/>
    </xf>
    <xf numFmtId="165" fontId="0" fillId="3" borderId="0" xfId="2" applyNumberFormat="1" applyFont="1" applyFill="1" applyBorder="1"/>
    <xf numFmtId="164" fontId="0" fillId="3" borderId="0" xfId="1" applyNumberFormat="1" applyFont="1" applyFill="1"/>
    <xf numFmtId="44" fontId="0" fillId="3" borderId="0" xfId="2" applyFont="1" applyFill="1"/>
    <xf numFmtId="10" fontId="0" fillId="3" borderId="0" xfId="0" applyNumberFormat="1" applyFill="1"/>
    <xf numFmtId="6" fontId="0" fillId="3" borderId="1" xfId="0" applyNumberFormat="1" applyFill="1" applyBorder="1"/>
    <xf numFmtId="0" fontId="0" fillId="5" borderId="1" xfId="0" quotePrefix="1" applyFill="1" applyBorder="1"/>
    <xf numFmtId="0" fontId="0" fillId="5" borderId="1" xfId="0" applyFill="1" applyBorder="1" applyAlignment="1">
      <alignment horizontal="left"/>
    </xf>
    <xf numFmtId="0" fontId="0" fillId="0" borderId="0" xfId="0" applyAlignment="1">
      <alignment horizontal="left" indent="2"/>
    </xf>
    <xf numFmtId="0" fontId="8" fillId="0" borderId="0" xfId="0" applyFont="1" applyAlignment="1">
      <alignment horizontal="center"/>
    </xf>
    <xf numFmtId="0" fontId="0" fillId="2" borderId="1" xfId="0" applyFill="1" applyBorder="1"/>
    <xf numFmtId="44" fontId="0" fillId="2" borderId="1" xfId="0" applyNumberFormat="1" applyFill="1" applyBorder="1"/>
    <xf numFmtId="0" fontId="0" fillId="2" borderId="1" xfId="0" quotePrefix="1" applyFill="1" applyBorder="1"/>
    <xf numFmtId="0" fontId="0" fillId="6" borderId="0" xfId="0" applyFill="1"/>
    <xf numFmtId="0" fontId="2" fillId="6" borderId="0" xfId="4" applyFill="1"/>
    <xf numFmtId="0" fontId="6" fillId="6" borderId="0" xfId="0" applyFont="1" applyFill="1" applyAlignment="1">
      <alignment horizontal="left"/>
    </xf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v@wohnquartier-stadtwerk.de" TargetMode="External"/><Relationship Id="rId3" Type="http://schemas.openxmlformats.org/officeDocument/2006/relationships/hyperlink" Target="https://www.solarwirtschaft.de/datawall/uploads/2023/01/bsw_verguetungssaetze_aktuell.pdf" TargetMode="External"/><Relationship Id="rId7" Type="http://schemas.openxmlformats.org/officeDocument/2006/relationships/hyperlink" Target="https://www.miete-aktuell.de/solarkataster/Herrenberg/Herrenberg/" TargetMode="External"/><Relationship Id="rId2" Type="http://schemas.openxmlformats.org/officeDocument/2006/relationships/hyperlink" Target="https://www.wald.de/waldwissen/wie-viel-kohlendioxid-co2-speichert-der-wald-bzw-ein-baum/" TargetMode="External"/><Relationship Id="rId1" Type="http://schemas.openxmlformats.org/officeDocument/2006/relationships/hyperlink" Target="https://www.umweltbundesamt.de/themen/klima-energie/erneuerbare-energien/photovoltaik" TargetMode="External"/><Relationship Id="rId6" Type="http://schemas.openxmlformats.org/officeDocument/2006/relationships/hyperlink" Target="https://www.ffe.de/veroeffentlichungen/umweltbilanz-von-elektrofahrzeugen-potenziale-der-kreislaufwirtschaft/" TargetMode="External"/><Relationship Id="rId5" Type="http://schemas.openxmlformats.org/officeDocument/2006/relationships/hyperlink" Target="https://www.umweltbundesamt.de/bild/durchschnittlicher-co2-fussabdruck-pro-kopf-in" TargetMode="External"/><Relationship Id="rId4" Type="http://schemas.openxmlformats.org/officeDocument/2006/relationships/hyperlink" Target="https://www.solarwirtschaft.de/datawall/uploads/2023/01/bsw_verguetungssaetze_aktuell.pdf" TargetMode="External"/><Relationship Id="rId9" Type="http://schemas.openxmlformats.org/officeDocument/2006/relationships/hyperlink" Target="https://wohnquartier-stadtwerk.de/p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olarwirtschaft.de/datawall/uploads/2023/01/bsw_verguetungssaetze_aktuell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olarwirtschaft.de/datawall/uploads/2023/01/bsw_verguetungssaetze_aktuell.pdf" TargetMode="External"/><Relationship Id="rId1" Type="http://schemas.openxmlformats.org/officeDocument/2006/relationships/hyperlink" Target="https://www.solarwirtschaft.de/datawall/uploads/2023/01/bsw_verguetungssaetze_aktuel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AAC8A-51DB-44CC-87D2-D10984CED971}">
  <dimension ref="A1:J61"/>
  <sheetViews>
    <sheetView tabSelected="1" workbookViewId="0">
      <selection activeCell="J8" sqref="J8"/>
    </sheetView>
  </sheetViews>
  <sheetFormatPr defaultRowHeight="15" x14ac:dyDescent="0.25"/>
  <cols>
    <col min="1" max="1" width="5.28515625" customWidth="1"/>
    <col min="2" max="2" width="41.85546875" customWidth="1"/>
    <col min="3" max="7" width="20.7109375" customWidth="1"/>
    <col min="8" max="8" width="19.7109375" customWidth="1"/>
    <col min="9" max="9" width="4.140625" customWidth="1"/>
    <col min="10" max="10" width="50.7109375" customWidth="1"/>
  </cols>
  <sheetData>
    <row r="1" spans="1:10" x14ac:dyDescent="0.25">
      <c r="C1" s="75" t="s">
        <v>54</v>
      </c>
      <c r="J1" s="89" t="s">
        <v>114</v>
      </c>
    </row>
    <row r="2" spans="1:10" x14ac:dyDescent="0.25">
      <c r="J2" s="90" t="s">
        <v>111</v>
      </c>
    </row>
    <row r="3" spans="1:10" ht="15.75" x14ac:dyDescent="0.25">
      <c r="B3" s="76" t="s">
        <v>110</v>
      </c>
      <c r="C3" s="37" t="s">
        <v>46</v>
      </c>
      <c r="E3" s="68" t="s">
        <v>102</v>
      </c>
      <c r="F3" s="68" t="s">
        <v>102</v>
      </c>
      <c r="G3" s="68" t="s">
        <v>8</v>
      </c>
      <c r="J3" s="91" t="s">
        <v>112</v>
      </c>
    </row>
    <row r="4" spans="1:10" ht="15.75" x14ac:dyDescent="0.25">
      <c r="B4" s="76" t="s">
        <v>85</v>
      </c>
      <c r="E4" s="68" t="s">
        <v>93</v>
      </c>
      <c r="F4" s="68" t="s">
        <v>101</v>
      </c>
      <c r="G4" s="68"/>
      <c r="J4" s="90" t="s">
        <v>113</v>
      </c>
    </row>
    <row r="5" spans="1:10" ht="15.75" x14ac:dyDescent="0.25">
      <c r="E5" s="85"/>
      <c r="F5" s="85"/>
      <c r="G5" s="85"/>
      <c r="J5" s="89" t="s">
        <v>115</v>
      </c>
    </row>
    <row r="6" spans="1:10" ht="18.75" x14ac:dyDescent="0.3">
      <c r="A6" s="4" t="s">
        <v>53</v>
      </c>
      <c r="J6" s="89" t="s">
        <v>116</v>
      </c>
    </row>
    <row r="7" spans="1:10" x14ac:dyDescent="0.25">
      <c r="B7" t="s">
        <v>29</v>
      </c>
      <c r="C7" s="35"/>
      <c r="E7" s="73">
        <v>31.92</v>
      </c>
      <c r="F7" s="73">
        <v>31.92</v>
      </c>
      <c r="G7" s="73">
        <v>31.92</v>
      </c>
      <c r="H7" t="s">
        <v>0</v>
      </c>
    </row>
    <row r="8" spans="1:10" x14ac:dyDescent="0.25">
      <c r="B8" t="s">
        <v>48</v>
      </c>
      <c r="E8" s="36">
        <v>0</v>
      </c>
      <c r="F8" s="36">
        <v>10</v>
      </c>
      <c r="G8" s="36">
        <v>0</v>
      </c>
      <c r="H8" t="s">
        <v>13</v>
      </c>
    </row>
    <row r="10" spans="1:10" s="4" customFormat="1" ht="18.75" x14ac:dyDescent="0.3">
      <c r="A10" s="4" t="s">
        <v>11</v>
      </c>
    </row>
    <row r="11" spans="1:10" x14ac:dyDescent="0.25">
      <c r="A11" s="2"/>
      <c r="B11" s="59" t="s">
        <v>9</v>
      </c>
      <c r="C11" s="77">
        <v>1800</v>
      </c>
      <c r="D11" s="2" t="s">
        <v>24</v>
      </c>
      <c r="E11" s="16">
        <f t="shared" ref="E11:F12" si="0">E7*$C11</f>
        <v>57456</v>
      </c>
      <c r="F11" s="16">
        <f t="shared" si="0"/>
        <v>57456</v>
      </c>
      <c r="G11" s="16">
        <f t="shared" ref="G11" si="1">G7*$C11</f>
        <v>57456</v>
      </c>
      <c r="J11" t="s">
        <v>49</v>
      </c>
    </row>
    <row r="12" spans="1:10" x14ac:dyDescent="0.25">
      <c r="A12" s="2"/>
      <c r="B12" s="59" t="s">
        <v>10</v>
      </c>
      <c r="C12" s="77">
        <v>1000</v>
      </c>
      <c r="D12" s="2" t="s">
        <v>3</v>
      </c>
      <c r="E12" s="16">
        <f t="shared" si="0"/>
        <v>0</v>
      </c>
      <c r="F12" s="16">
        <f t="shared" si="0"/>
        <v>10000</v>
      </c>
      <c r="G12" s="16">
        <f t="shared" ref="G12" si="2">G8*$C12</f>
        <v>0</v>
      </c>
      <c r="J12" t="s">
        <v>50</v>
      </c>
    </row>
    <row r="13" spans="1:10" x14ac:dyDescent="0.25">
      <c r="A13" s="2"/>
      <c r="B13" s="20" t="s">
        <v>11</v>
      </c>
      <c r="C13" s="38"/>
      <c r="D13" s="20"/>
      <c r="E13" s="38">
        <f t="shared" ref="E13:G13" si="3">E11+E12</f>
        <v>57456</v>
      </c>
      <c r="F13" s="38">
        <f t="shared" si="3"/>
        <v>67456</v>
      </c>
      <c r="G13" s="38">
        <f t="shared" si="3"/>
        <v>57456</v>
      </c>
      <c r="H13" s="20"/>
      <c r="J13" s="12" t="s">
        <v>25</v>
      </c>
    </row>
    <row r="15" spans="1:10" s="4" customFormat="1" ht="18.75" x14ac:dyDescent="0.3">
      <c r="A15" s="4" t="s">
        <v>51</v>
      </c>
    </row>
    <row r="16" spans="1:10" x14ac:dyDescent="0.25">
      <c r="B16" s="55" t="s">
        <v>82</v>
      </c>
      <c r="E16" s="78">
        <v>1055</v>
      </c>
      <c r="F16" s="78">
        <v>1055</v>
      </c>
      <c r="G16" s="78">
        <v>1060</v>
      </c>
      <c r="H16" t="s">
        <v>84</v>
      </c>
      <c r="J16" s="51" t="s">
        <v>83</v>
      </c>
    </row>
    <row r="17" spans="1:10" x14ac:dyDescent="0.25">
      <c r="B17" s="55" t="s">
        <v>92</v>
      </c>
      <c r="C17" s="69">
        <v>2E-3</v>
      </c>
      <c r="D17" s="2" t="s">
        <v>7</v>
      </c>
      <c r="E17" s="70">
        <f>$C17*5</f>
        <v>0.01</v>
      </c>
      <c r="F17" s="70">
        <f t="shared" ref="F17:G17" si="4">$C17*5</f>
        <v>0.01</v>
      </c>
      <c r="G17" s="70">
        <f t="shared" si="4"/>
        <v>0.01</v>
      </c>
      <c r="H17" t="s">
        <v>105</v>
      </c>
      <c r="J17" s="51"/>
    </row>
    <row r="18" spans="1:10" x14ac:dyDescent="0.25">
      <c r="B18" s="20" t="s">
        <v>12</v>
      </c>
      <c r="C18" s="21"/>
      <c r="D18" s="20"/>
      <c r="E18" s="21">
        <f>E7*E16*(1-E17)</f>
        <v>33338.843999999997</v>
      </c>
      <c r="F18" s="21">
        <f t="shared" ref="F18" si="5">F7*F16*(1-F17)</f>
        <v>33338.843999999997</v>
      </c>
      <c r="G18" s="21">
        <f>G7*G16*(1-G17)</f>
        <v>33496.848000000005</v>
      </c>
      <c r="H18" s="20" t="s">
        <v>6</v>
      </c>
      <c r="J18" s="13" t="s">
        <v>26</v>
      </c>
    </row>
    <row r="19" spans="1:10" x14ac:dyDescent="0.25">
      <c r="C19" s="1"/>
      <c r="E19" s="14"/>
      <c r="F19" s="14"/>
      <c r="G19" s="14"/>
      <c r="J19" s="13"/>
    </row>
    <row r="20" spans="1:10" s="31" customFormat="1" x14ac:dyDescent="0.25">
      <c r="B20" s="56" t="s">
        <v>56</v>
      </c>
      <c r="C20" s="32"/>
      <c r="E20" s="34">
        <v>25345</v>
      </c>
      <c r="F20" s="34">
        <v>25345</v>
      </c>
      <c r="G20" s="34">
        <v>25345</v>
      </c>
      <c r="H20" s="31" t="s">
        <v>6</v>
      </c>
      <c r="J20" s="33" t="s">
        <v>38</v>
      </c>
    </row>
    <row r="21" spans="1:10" x14ac:dyDescent="0.25">
      <c r="B21" t="s">
        <v>55</v>
      </c>
      <c r="C21" s="72"/>
      <c r="E21" s="15">
        <v>0.32600000000000001</v>
      </c>
      <c r="F21" s="15">
        <v>0.48099999999999998</v>
      </c>
      <c r="G21" s="15">
        <v>0</v>
      </c>
      <c r="J21" t="s">
        <v>94</v>
      </c>
    </row>
    <row r="22" spans="1:10" x14ac:dyDescent="0.25">
      <c r="B22" s="20" t="s">
        <v>1</v>
      </c>
      <c r="C22" s="20"/>
      <c r="D22" s="20"/>
      <c r="E22" s="22">
        <f t="shared" ref="E22:G22" si="6">E18*E21</f>
        <v>10868.463143999999</v>
      </c>
      <c r="F22" s="22">
        <f t="shared" si="6"/>
        <v>16035.983963999997</v>
      </c>
      <c r="G22" s="22">
        <f t="shared" si="6"/>
        <v>0</v>
      </c>
      <c r="H22" s="20" t="s">
        <v>6</v>
      </c>
      <c r="J22" t="s">
        <v>34</v>
      </c>
    </row>
    <row r="24" spans="1:10" x14ac:dyDescent="0.25">
      <c r="B24" s="19" t="s">
        <v>5</v>
      </c>
      <c r="C24" s="19"/>
      <c r="D24" s="19"/>
      <c r="E24" s="23">
        <f t="shared" ref="E24:G24" si="7">E18-E22</f>
        <v>22470.380855999996</v>
      </c>
      <c r="F24" s="23">
        <f t="shared" si="7"/>
        <v>17302.860035999998</v>
      </c>
      <c r="G24" s="23">
        <f t="shared" si="7"/>
        <v>33496.848000000005</v>
      </c>
      <c r="H24" s="19" t="s">
        <v>6</v>
      </c>
      <c r="J24" t="s">
        <v>27</v>
      </c>
    </row>
    <row r="26" spans="1:10" s="4" customFormat="1" ht="18.75" x14ac:dyDescent="0.3">
      <c r="A26" s="4" t="s">
        <v>32</v>
      </c>
    </row>
    <row r="27" spans="1:10" x14ac:dyDescent="0.25">
      <c r="B27" s="55" t="s">
        <v>1</v>
      </c>
      <c r="E27" s="6">
        <f t="shared" ref="E27:G27" si="8">E22</f>
        <v>10868.463143999999</v>
      </c>
      <c r="F27" s="6">
        <f t="shared" si="8"/>
        <v>16035.983963999997</v>
      </c>
      <c r="G27" s="6">
        <f t="shared" si="8"/>
        <v>0</v>
      </c>
      <c r="H27" t="s">
        <v>6</v>
      </c>
      <c r="J27" t="s">
        <v>52</v>
      </c>
    </row>
    <row r="28" spans="1:10" x14ac:dyDescent="0.25">
      <c r="B28" s="55" t="s">
        <v>18</v>
      </c>
      <c r="C28" s="5"/>
      <c r="D28" s="11"/>
      <c r="E28" s="79">
        <v>0.35</v>
      </c>
      <c r="F28" s="79">
        <v>0.35</v>
      </c>
      <c r="G28" s="79">
        <v>0.35</v>
      </c>
      <c r="H28" s="11" t="s">
        <v>3</v>
      </c>
      <c r="I28" s="2"/>
    </row>
    <row r="29" spans="1:10" x14ac:dyDescent="0.25">
      <c r="B29" s="20" t="s">
        <v>14</v>
      </c>
      <c r="C29" s="20"/>
      <c r="D29" s="20"/>
      <c r="E29" s="38">
        <f>E27*E28</f>
        <v>3803.9621003999996</v>
      </c>
      <c r="F29" s="38">
        <f t="shared" ref="F29" si="9">F27*F28</f>
        <v>5612.5943873999986</v>
      </c>
      <c r="G29" s="38">
        <f>G27*G28</f>
        <v>0</v>
      </c>
      <c r="H29" s="82" t="s">
        <v>7</v>
      </c>
      <c r="I29" s="2"/>
      <c r="J29" t="s">
        <v>28</v>
      </c>
    </row>
    <row r="31" spans="1:10" x14ac:dyDescent="0.25">
      <c r="B31" s="55" t="s">
        <v>5</v>
      </c>
      <c r="E31" s="6">
        <f t="shared" ref="E31:G31" si="10">E24</f>
        <v>22470.380855999996</v>
      </c>
      <c r="F31" s="6">
        <f t="shared" si="10"/>
        <v>17302.860035999998</v>
      </c>
      <c r="G31" s="6">
        <f t="shared" si="10"/>
        <v>33496.848000000005</v>
      </c>
      <c r="H31" s="2" t="s">
        <v>13</v>
      </c>
      <c r="I31" s="2"/>
    </row>
    <row r="32" spans="1:10" x14ac:dyDescent="0.25">
      <c r="B32" s="55" t="s">
        <v>30</v>
      </c>
      <c r="E32" s="18">
        <f>VLOOKUP(E7,Einspeisevergütung!$A$12:$G$112,IF(E21=0,7,6),TRUE)</f>
        <v>7.3057419354838699E-2</v>
      </c>
      <c r="F32" s="18">
        <f>VLOOKUP(F7,Einspeisevergütung!$A$12:$G$112,IF(F21=0,7,6),TRUE)</f>
        <v>7.3057419354838699E-2</v>
      </c>
      <c r="G32" s="18">
        <f>VLOOKUP(G7,Einspeisevergütung!$A$12:$G$112,IF(G21=0,7,6),TRUE)</f>
        <v>0.11345870967741936</v>
      </c>
      <c r="H32" s="2" t="s">
        <v>3</v>
      </c>
      <c r="I32" s="2"/>
      <c r="J32" t="s">
        <v>69</v>
      </c>
    </row>
    <row r="33" spans="1:10" x14ac:dyDescent="0.25">
      <c r="B33" s="20" t="s">
        <v>15</v>
      </c>
      <c r="C33" s="20"/>
      <c r="D33" s="20"/>
      <c r="E33" s="38">
        <f t="shared" ref="E33:G33" si="11">E31*E32</f>
        <v>1641.6280372597312</v>
      </c>
      <c r="F33" s="38">
        <f t="shared" si="11"/>
        <v>1264.1023016881313</v>
      </c>
      <c r="G33" s="38">
        <f t="shared" si="11"/>
        <v>3800.5091523406459</v>
      </c>
      <c r="H33" s="82"/>
      <c r="I33" s="2"/>
      <c r="J33" t="s">
        <v>31</v>
      </c>
    </row>
    <row r="34" spans="1:10" x14ac:dyDescent="0.25">
      <c r="E34" s="16"/>
      <c r="F34" s="16"/>
      <c r="G34" s="16"/>
      <c r="H34" s="2"/>
      <c r="I34" s="2"/>
    </row>
    <row r="35" spans="1:10" x14ac:dyDescent="0.25">
      <c r="B35" s="55" t="s">
        <v>70</v>
      </c>
      <c r="C35" s="78">
        <v>8</v>
      </c>
      <c r="D35" t="s">
        <v>33</v>
      </c>
      <c r="E35" s="7"/>
      <c r="F35" s="7"/>
      <c r="G35" s="7"/>
      <c r="H35" s="2"/>
      <c r="I35" s="2"/>
    </row>
    <row r="36" spans="1:10" x14ac:dyDescent="0.25">
      <c r="B36" s="83" t="s">
        <v>108</v>
      </c>
      <c r="C36" s="81">
        <v>150</v>
      </c>
      <c r="D36" s="20" t="s">
        <v>107</v>
      </c>
      <c r="E36" s="38">
        <f>IF(OR($C35=1,E21=0),0,$C36*($C35-2))</f>
        <v>900</v>
      </c>
      <c r="F36" s="38">
        <f t="shared" ref="F36:G36" si="12">IF(OR($C35=1,F21=0),0,$C36*($C35-2))</f>
        <v>900</v>
      </c>
      <c r="G36" s="38">
        <f t="shared" si="12"/>
        <v>0</v>
      </c>
      <c r="H36" s="82"/>
      <c r="I36" s="2"/>
      <c r="J36" t="s">
        <v>106</v>
      </c>
    </row>
    <row r="37" spans="1:10" x14ac:dyDescent="0.25">
      <c r="E37" s="16"/>
      <c r="F37" s="16"/>
      <c r="G37" s="16"/>
      <c r="H37" s="2"/>
      <c r="I37" s="2"/>
    </row>
    <row r="38" spans="1:10" x14ac:dyDescent="0.25">
      <c r="B38" s="19" t="s">
        <v>19</v>
      </c>
      <c r="C38" s="80">
        <v>0.01</v>
      </c>
      <c r="D38" s="24" t="s">
        <v>7</v>
      </c>
      <c r="E38" s="26">
        <f t="shared" ref="E38:G38" si="13">-E13*$C38</f>
        <v>-574.56000000000006</v>
      </c>
      <c r="F38" s="26">
        <f t="shared" si="13"/>
        <v>-674.56000000000006</v>
      </c>
      <c r="G38" s="26">
        <f t="shared" si="13"/>
        <v>-574.56000000000006</v>
      </c>
      <c r="H38" s="24" t="s">
        <v>7</v>
      </c>
      <c r="I38" s="2"/>
      <c r="J38" t="s">
        <v>68</v>
      </c>
    </row>
    <row r="39" spans="1:10" x14ac:dyDescent="0.25">
      <c r="C39" s="25"/>
      <c r="D39" s="2"/>
      <c r="E39" s="7"/>
      <c r="F39" s="7"/>
      <c r="G39" s="7"/>
      <c r="H39" s="2"/>
      <c r="I39" s="2"/>
    </row>
    <row r="40" spans="1:10" x14ac:dyDescent="0.25">
      <c r="B40" s="19" t="s">
        <v>32</v>
      </c>
      <c r="C40" s="19"/>
      <c r="D40" s="19"/>
      <c r="E40" s="26">
        <f>E29+E33+E36+E38</f>
        <v>5771.0301376597299</v>
      </c>
      <c r="F40" s="26">
        <f t="shared" ref="F40:G40" si="14">F29+F33+F36+F38</f>
        <v>7102.13668908813</v>
      </c>
      <c r="G40" s="26">
        <f t="shared" si="14"/>
        <v>3225.9491523406459</v>
      </c>
      <c r="H40" s="24" t="s">
        <v>7</v>
      </c>
      <c r="I40" s="2"/>
      <c r="J40" t="s">
        <v>36</v>
      </c>
    </row>
    <row r="42" spans="1:10" s="4" customFormat="1" ht="18.75" x14ac:dyDescent="0.3">
      <c r="A42" s="4" t="s">
        <v>16</v>
      </c>
    </row>
    <row r="43" spans="1:10" s="8" customFormat="1" ht="15.75" x14ac:dyDescent="0.25">
      <c r="B43" s="57" t="s">
        <v>4</v>
      </c>
      <c r="C43" s="57"/>
      <c r="D43" s="57"/>
      <c r="E43" s="58">
        <f t="shared" ref="E43:G43" si="15">E13/E40</f>
        <v>9.9559348382296928</v>
      </c>
      <c r="F43" s="58">
        <f t="shared" si="15"/>
        <v>9.4979867261131137</v>
      </c>
      <c r="G43" s="58">
        <f t="shared" si="15"/>
        <v>17.810572109703514</v>
      </c>
      <c r="H43" s="57" t="s">
        <v>2</v>
      </c>
      <c r="I43" s="27"/>
      <c r="J43" s="8" t="s">
        <v>35</v>
      </c>
    </row>
    <row r="45" spans="1:10" s="4" customFormat="1" ht="18.75" x14ac:dyDescent="0.3">
      <c r="A45" s="4" t="s">
        <v>72</v>
      </c>
    </row>
    <row r="47" spans="1:10" x14ac:dyDescent="0.25">
      <c r="B47" t="s">
        <v>86</v>
      </c>
      <c r="E47" s="6">
        <f>E18/$C35</f>
        <v>4167.3554999999997</v>
      </c>
      <c r="F47" s="6">
        <f>F18/$C35</f>
        <v>4167.3554999999997</v>
      </c>
      <c r="G47" s="6">
        <f>G18/$C35</f>
        <v>4187.1060000000007</v>
      </c>
      <c r="H47" t="s">
        <v>87</v>
      </c>
      <c r="J47" t="s">
        <v>67</v>
      </c>
    </row>
    <row r="48" spans="1:10" x14ac:dyDescent="0.25">
      <c r="B48" t="s">
        <v>78</v>
      </c>
      <c r="C48">
        <v>106</v>
      </c>
      <c r="D48" t="s">
        <v>81</v>
      </c>
      <c r="E48" s="6">
        <f>-E8*$C48/$C35/20</f>
        <v>0</v>
      </c>
      <c r="F48" s="6">
        <f>-F8*$C48/$C35/20</f>
        <v>-6.625</v>
      </c>
      <c r="G48" s="6">
        <f>-G8*$C48/$C35/20</f>
        <v>0</v>
      </c>
      <c r="H48" t="s">
        <v>88</v>
      </c>
      <c r="J48" s="51" t="s">
        <v>80</v>
      </c>
    </row>
    <row r="49" spans="1:10" ht="15.75" x14ac:dyDescent="0.25">
      <c r="B49" s="9" t="s">
        <v>20</v>
      </c>
      <c r="C49" s="65">
        <v>0.68400000000000005</v>
      </c>
      <c r="D49" s="62" t="s">
        <v>76</v>
      </c>
      <c r="E49" s="66">
        <f>E47*$C49+E48</f>
        <v>2850.4711619999998</v>
      </c>
      <c r="F49" s="66">
        <f t="shared" ref="F49" si="16">F47*$C49+F48</f>
        <v>2843.8461619999998</v>
      </c>
      <c r="G49" s="66">
        <f>G47*$C49+G48</f>
        <v>2863.9805040000006</v>
      </c>
      <c r="H49" s="64" t="s">
        <v>88</v>
      </c>
      <c r="J49" s="29" t="s">
        <v>21</v>
      </c>
    </row>
    <row r="50" spans="1:10" s="8" customFormat="1" ht="15.75" x14ac:dyDescent="0.25">
      <c r="B50" s="9" t="s">
        <v>22</v>
      </c>
      <c r="C50" s="61">
        <f>10000/6000</f>
        <v>1.6666666666666667</v>
      </c>
      <c r="D50" s="62" t="s">
        <v>75</v>
      </c>
      <c r="E50" s="10">
        <f>E49*$C50</f>
        <v>4750.7852700000003</v>
      </c>
      <c r="F50" s="10">
        <f t="shared" ref="F50" si="17">F49*$C50</f>
        <v>4739.7436033333333</v>
      </c>
      <c r="G50" s="10">
        <f>G49*$C50</f>
        <v>4773.3008400000008</v>
      </c>
      <c r="H50" s="64" t="s">
        <v>89</v>
      </c>
      <c r="I50" s="27"/>
      <c r="J50" s="30" t="s">
        <v>23</v>
      </c>
    </row>
    <row r="51" spans="1:10" ht="15.75" x14ac:dyDescent="0.25">
      <c r="B51" s="9" t="s">
        <v>71</v>
      </c>
      <c r="C51" s="63">
        <v>10500</v>
      </c>
      <c r="D51" s="62" t="s">
        <v>77</v>
      </c>
      <c r="E51" s="60">
        <f>E49/$C51</f>
        <v>0.27147344400000001</v>
      </c>
      <c r="F51" s="60">
        <f t="shared" ref="F51" si="18">F49/$C51</f>
        <v>0.27084249161904761</v>
      </c>
      <c r="G51" s="60">
        <f>G49/$C51</f>
        <v>0.27276004800000003</v>
      </c>
      <c r="H51" s="67" t="s">
        <v>90</v>
      </c>
      <c r="J51" s="51" t="s">
        <v>73</v>
      </c>
    </row>
    <row r="52" spans="1:10" ht="15.75" x14ac:dyDescent="0.25">
      <c r="B52" s="9" t="s">
        <v>74</v>
      </c>
      <c r="C52" s="63">
        <v>20</v>
      </c>
      <c r="D52" s="62" t="s">
        <v>79</v>
      </c>
      <c r="E52" s="10">
        <f>E47/$C52*100</f>
        <v>20836.7775</v>
      </c>
      <c r="F52" s="10">
        <f t="shared" ref="F52" si="19">F47/$C52*100</f>
        <v>20836.7775</v>
      </c>
      <c r="G52" s="10">
        <f>G47/$C52*100</f>
        <v>20935.530000000002</v>
      </c>
      <c r="H52" s="64" t="s">
        <v>91</v>
      </c>
    </row>
    <row r="54" spans="1:10" ht="18.75" x14ac:dyDescent="0.3">
      <c r="A54" s="4" t="s">
        <v>95</v>
      </c>
      <c r="B54" s="4"/>
      <c r="C54" s="4"/>
      <c r="D54" s="4"/>
      <c r="E54" s="7"/>
      <c r="F54" s="7"/>
      <c r="G54" s="7"/>
      <c r="H54" s="2"/>
      <c r="I54" s="2"/>
    </row>
    <row r="55" spans="1:10" x14ac:dyDescent="0.25">
      <c r="B55" s="55" t="s">
        <v>32</v>
      </c>
      <c r="E55" s="28">
        <f>E40/$C35</f>
        <v>721.37876720746624</v>
      </c>
      <c r="F55" s="28">
        <f t="shared" ref="F55:G55" si="20">F40/$C35</f>
        <v>887.76708613601625</v>
      </c>
      <c r="G55" s="28">
        <f t="shared" si="20"/>
        <v>403.24364404258074</v>
      </c>
      <c r="H55" s="2" t="s">
        <v>109</v>
      </c>
      <c r="I55" s="2"/>
      <c r="J55" t="s">
        <v>37</v>
      </c>
    </row>
    <row r="56" spans="1:10" x14ac:dyDescent="0.25">
      <c r="B56" s="55" t="s">
        <v>96</v>
      </c>
      <c r="E56" s="28">
        <f>E13/$C35</f>
        <v>7182</v>
      </c>
      <c r="F56" s="28">
        <f t="shared" ref="F56:G56" si="21">F13/$C35</f>
        <v>8432</v>
      </c>
      <c r="G56" s="28">
        <f t="shared" si="21"/>
        <v>7182</v>
      </c>
      <c r="H56" s="2" t="s">
        <v>90</v>
      </c>
      <c r="I56" s="2"/>
    </row>
    <row r="57" spans="1:10" x14ac:dyDescent="0.25">
      <c r="B57" s="84" t="s">
        <v>98</v>
      </c>
      <c r="C57">
        <v>30</v>
      </c>
      <c r="D57" t="s">
        <v>99</v>
      </c>
      <c r="E57" s="71">
        <f>E56/$C57</f>
        <v>239.4</v>
      </c>
      <c r="F57" s="71">
        <f t="shared" ref="F57:G57" si="22">F56/$C57</f>
        <v>281.06666666666666</v>
      </c>
      <c r="G57" s="71">
        <f t="shared" si="22"/>
        <v>239.4</v>
      </c>
      <c r="H57" s="2" t="s">
        <v>109</v>
      </c>
    </row>
    <row r="58" spans="1:10" x14ac:dyDescent="0.25">
      <c r="B58" s="86" t="s">
        <v>97</v>
      </c>
      <c r="C58" s="86"/>
      <c r="D58" s="86"/>
      <c r="E58" s="87">
        <f>E55-E57</f>
        <v>481.97876720746626</v>
      </c>
      <c r="F58" s="87">
        <f t="shared" ref="F58:G58" si="23">F55-F57</f>
        <v>606.70041946934953</v>
      </c>
      <c r="G58" s="87">
        <f t="shared" si="23"/>
        <v>163.84364404258073</v>
      </c>
      <c r="H58" s="88" t="s">
        <v>109</v>
      </c>
    </row>
    <row r="61" spans="1:10" x14ac:dyDescent="0.25">
      <c r="A61" t="s">
        <v>103</v>
      </c>
      <c r="E61" s="6">
        <f>E20-E22</f>
        <v>14476.536856000001</v>
      </c>
      <c r="F61" s="6">
        <f t="shared" ref="F61:G61" si="24">F20-F22</f>
        <v>9309.0160360000027</v>
      </c>
      <c r="G61" s="6">
        <f t="shared" si="24"/>
        <v>25345</v>
      </c>
    </row>
  </sheetData>
  <hyperlinks>
    <hyperlink ref="J49" r:id="rId1" location="%C3%96kobilanz" xr:uid="{8EA55BFE-2A40-45D8-9B13-DCE9B4E5D929}"/>
    <hyperlink ref="J50" r:id="rId2" location=":~:text=Faustformel%3A%20Ein%20Hektar%20Wald%20%E2%80%9Cspeichert,Tonne%20CO2%20%E2%80%9Cgespeichert%E2%80%9D." xr:uid="{F6816477-FA0C-439C-B512-72AA2BEE4788}"/>
    <hyperlink ref="J33" r:id="rId3" display="Solarwirtschaft" xr:uid="{420A7C7C-7E64-4006-95AF-3819707768E1}"/>
    <hyperlink ref="J40" r:id="rId4" display="Solarwirtschaft" xr:uid="{61457D10-47BA-4815-B507-2C813DC5DF92}"/>
    <hyperlink ref="J51" r:id="rId5" display="https://www.umweltbundesamt.de/bild/durchschnittlicher-co2-fussabdruck-pro-kopf-in" xr:uid="{E6EAC674-09A8-425F-A194-82AA6C52DD9C}"/>
    <hyperlink ref="J48" r:id="rId6" display="https://www.ffe.de/veroeffentlichungen/umweltbilanz-von-elektrofahrzeugen-potenziale-der-kreislaufwirtschaft/" xr:uid="{009159C3-64DF-41C4-A5E5-7335E0B4237C}"/>
    <hyperlink ref="J16" r:id="rId7" display="https://www.miete-aktuell.de/solarkataster/Herrenberg/Herrenberg/" xr:uid="{0BEBF78F-6C0E-41D6-B515-EC6FA16011AA}"/>
    <hyperlink ref="J2" r:id="rId8" xr:uid="{BC79742B-E802-423F-965F-FC5637E784EC}"/>
    <hyperlink ref="J4" r:id="rId9" xr:uid="{79219541-9BEA-47F0-A65C-8948796DB7B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B86E0-4470-43B3-9DF6-1246C750AB14}">
  <dimension ref="A3:B12"/>
  <sheetViews>
    <sheetView workbookViewId="0">
      <selection activeCell="A4" sqref="A4"/>
    </sheetView>
  </sheetViews>
  <sheetFormatPr defaultRowHeight="15" x14ac:dyDescent="0.25"/>
  <cols>
    <col min="1" max="1" width="34.7109375" customWidth="1"/>
  </cols>
  <sheetData>
    <row r="3" spans="1:2" x14ac:dyDescent="0.25">
      <c r="A3" t="s">
        <v>64</v>
      </c>
      <c r="B3" t="s">
        <v>65</v>
      </c>
    </row>
    <row r="4" spans="1:2" x14ac:dyDescent="0.25">
      <c r="B4" s="51" t="s">
        <v>63</v>
      </c>
    </row>
    <row r="6" spans="1:2" ht="15.75" x14ac:dyDescent="0.25">
      <c r="A6" s="37" t="s">
        <v>39</v>
      </c>
      <c r="B6" s="37" t="s">
        <v>47</v>
      </c>
    </row>
    <row r="8" spans="1:2" x14ac:dyDescent="0.25">
      <c r="A8" t="s">
        <v>40</v>
      </c>
      <c r="B8" t="s">
        <v>41</v>
      </c>
    </row>
    <row r="10" spans="1:2" x14ac:dyDescent="0.25">
      <c r="A10" t="s">
        <v>42</v>
      </c>
      <c r="B10" t="s">
        <v>43</v>
      </c>
    </row>
    <row r="12" spans="1:2" x14ac:dyDescent="0.25">
      <c r="A12" t="s">
        <v>44</v>
      </c>
      <c r="B12" t="s">
        <v>45</v>
      </c>
    </row>
  </sheetData>
  <hyperlinks>
    <hyperlink ref="B4" r:id="rId1" display="https://www.solarwirtschaft.de/datawall/uploads/2023/01/bsw_verguetungssaetze_aktuell.pdf" xr:uid="{A4183EB6-810D-48A5-B903-3B9824F510FA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FEF03-68FC-4626-A926-37BF410492D2}">
  <dimension ref="A1:G112"/>
  <sheetViews>
    <sheetView workbookViewId="0">
      <selection activeCell="A43" sqref="A43"/>
    </sheetView>
  </sheetViews>
  <sheetFormatPr defaultRowHeight="15" x14ac:dyDescent="0.25"/>
  <cols>
    <col min="1" max="1" width="18.42578125" style="1" customWidth="1"/>
    <col min="2" max="4" width="12.7109375" customWidth="1"/>
    <col min="5" max="5" width="3.28515625" customWidth="1"/>
    <col min="6" max="7" width="15.7109375" style="3" customWidth="1"/>
  </cols>
  <sheetData>
    <row r="1" spans="1:7" x14ac:dyDescent="0.25">
      <c r="A1" s="1" t="s">
        <v>100</v>
      </c>
    </row>
    <row r="2" spans="1:7" x14ac:dyDescent="0.25">
      <c r="A2" s="1" t="s">
        <v>104</v>
      </c>
      <c r="C2">
        <v>2</v>
      </c>
      <c r="F2" s="74">
        <v>45536</v>
      </c>
    </row>
    <row r="3" spans="1:7" x14ac:dyDescent="0.25">
      <c r="A3" s="42"/>
    </row>
    <row r="4" spans="1:7" x14ac:dyDescent="0.25">
      <c r="A4" s="47"/>
      <c r="B4" s="19"/>
      <c r="C4" s="48" t="s">
        <v>61</v>
      </c>
      <c r="D4" s="19"/>
    </row>
    <row r="5" spans="1:7" x14ac:dyDescent="0.25">
      <c r="A5" s="49"/>
      <c r="B5" s="50" t="s">
        <v>57</v>
      </c>
      <c r="C5" s="50" t="s">
        <v>58</v>
      </c>
      <c r="D5" s="50" t="s">
        <v>59</v>
      </c>
    </row>
    <row r="6" spans="1:7" x14ac:dyDescent="0.25">
      <c r="A6" s="43" t="s">
        <v>17</v>
      </c>
      <c r="B6" s="39">
        <f>0.082*(1-$C$2/100)</f>
        <v>8.0360000000000001E-2</v>
      </c>
      <c r="C6" s="39">
        <f>0.071*(1-$C$2/100)</f>
        <v>6.9579999999999989E-2</v>
      </c>
      <c r="D6" s="39">
        <f>0.058*(1-$C$2/100)</f>
        <v>5.6840000000000002E-2</v>
      </c>
      <c r="E6" s="2" t="s">
        <v>3</v>
      </c>
      <c r="G6" s="54" t="s">
        <v>63</v>
      </c>
    </row>
    <row r="7" spans="1:7" x14ac:dyDescent="0.25">
      <c r="A7" s="43" t="s">
        <v>8</v>
      </c>
      <c r="B7" s="39">
        <f>0.13*(1-$C$2/100)</f>
        <v>0.12740000000000001</v>
      </c>
      <c r="C7" s="39">
        <f>0.109*(1-$C$2/100)</f>
        <v>0.10682</v>
      </c>
      <c r="D7" s="39">
        <f>0.109*(1-$C$2/100)</f>
        <v>0.10682</v>
      </c>
      <c r="E7" s="2" t="s">
        <v>3</v>
      </c>
      <c r="G7" s="54" t="s">
        <v>63</v>
      </c>
    </row>
    <row r="9" spans="1:7" s="17" customFormat="1" x14ac:dyDescent="0.25">
      <c r="A9" s="44" t="s">
        <v>29</v>
      </c>
      <c r="B9" s="40"/>
      <c r="C9" s="48" t="s">
        <v>61</v>
      </c>
      <c r="D9" s="40"/>
      <c r="E9" s="40"/>
      <c r="F9" s="52" t="s">
        <v>60</v>
      </c>
      <c r="G9" s="52" t="s">
        <v>60</v>
      </c>
    </row>
    <row r="10" spans="1:7" s="17" customFormat="1" x14ac:dyDescent="0.25">
      <c r="A10" s="44"/>
      <c r="B10" s="40" t="str">
        <f>B5</f>
        <v>0 - 10 kWp</v>
      </c>
      <c r="C10" s="40" t="str">
        <f t="shared" ref="C10:D10" si="0">C5</f>
        <v>10 - 40 kWp</v>
      </c>
      <c r="D10" s="40" t="str">
        <f t="shared" si="0"/>
        <v>40 - 100 kWp</v>
      </c>
      <c r="E10" s="40"/>
      <c r="F10" s="52" t="s">
        <v>17</v>
      </c>
      <c r="G10" s="52" t="s">
        <v>8</v>
      </c>
    </row>
    <row r="11" spans="1:7" s="17" customFormat="1" x14ac:dyDescent="0.25">
      <c r="A11" s="45" t="s">
        <v>0</v>
      </c>
      <c r="B11" s="41" t="s">
        <v>0</v>
      </c>
      <c r="C11" s="41" t="s">
        <v>0</v>
      </c>
      <c r="D11" s="41" t="s">
        <v>0</v>
      </c>
      <c r="E11" s="41"/>
      <c r="F11" s="53" t="s">
        <v>62</v>
      </c>
      <c r="G11" s="53" t="s">
        <v>62</v>
      </c>
    </row>
    <row r="12" spans="1:7" x14ac:dyDescent="0.25">
      <c r="A12" s="46">
        <v>1</v>
      </c>
      <c r="B12">
        <f>IF($A12&lt;10,$A12,10)</f>
        <v>1</v>
      </c>
      <c r="C12">
        <f>IF($A12&lt;10,0,IF($A12&gt;40,30,$A12-10))</f>
        <v>0</v>
      </c>
      <c r="D12">
        <f>IF(A12&lt;40,0,A12-40)</f>
        <v>0</v>
      </c>
      <c r="F12" s="3">
        <f>(B12*B$6+C12*C$6+D12*D$6)/$A12</f>
        <v>8.0360000000000001E-2</v>
      </c>
      <c r="G12" s="3">
        <f>(B12*B$7+C12*C$7+D12*D$7)/$A12</f>
        <v>0.12740000000000001</v>
      </c>
    </row>
    <row r="13" spans="1:7" x14ac:dyDescent="0.25">
      <c r="A13" s="46">
        <v>2</v>
      </c>
      <c r="B13">
        <f t="shared" ref="B13:B76" si="1">IF($A13&lt;10,$A13,10)</f>
        <v>2</v>
      </c>
      <c r="C13">
        <f t="shared" ref="C13:C76" si="2">IF($A13&lt;10,0,IF($A13&gt;40,30,$A13-10))</f>
        <v>0</v>
      </c>
      <c r="D13">
        <f t="shared" ref="D13:D76" si="3">IF(A13&lt;40,0,A13-40)</f>
        <v>0</v>
      </c>
      <c r="F13" s="3">
        <f t="shared" ref="F13:F76" si="4">(B13*B$6+C13*C$6+D13*D$6)/$A13</f>
        <v>8.0360000000000001E-2</v>
      </c>
      <c r="G13" s="3">
        <f t="shared" ref="G13:G76" si="5">(B13*B$7+C13*C$7+D13*D$7)/$A13</f>
        <v>0.12740000000000001</v>
      </c>
    </row>
    <row r="14" spans="1:7" x14ac:dyDescent="0.25">
      <c r="A14" s="46">
        <v>3</v>
      </c>
      <c r="B14">
        <f t="shared" si="1"/>
        <v>3</v>
      </c>
      <c r="C14">
        <f t="shared" si="2"/>
        <v>0</v>
      </c>
      <c r="D14">
        <f t="shared" si="3"/>
        <v>0</v>
      </c>
      <c r="F14" s="3">
        <f t="shared" si="4"/>
        <v>8.0360000000000001E-2</v>
      </c>
      <c r="G14" s="3">
        <f t="shared" si="5"/>
        <v>0.12740000000000001</v>
      </c>
    </row>
    <row r="15" spans="1:7" x14ac:dyDescent="0.25">
      <c r="A15" s="46">
        <v>4</v>
      </c>
      <c r="B15">
        <f t="shared" si="1"/>
        <v>4</v>
      </c>
      <c r="C15">
        <f t="shared" si="2"/>
        <v>0</v>
      </c>
      <c r="D15">
        <f t="shared" si="3"/>
        <v>0</v>
      </c>
      <c r="F15" s="3">
        <f t="shared" si="4"/>
        <v>8.0360000000000001E-2</v>
      </c>
      <c r="G15" s="3">
        <f t="shared" si="5"/>
        <v>0.12740000000000001</v>
      </c>
    </row>
    <row r="16" spans="1:7" x14ac:dyDescent="0.25">
      <c r="A16" s="46">
        <v>5</v>
      </c>
      <c r="B16">
        <f t="shared" si="1"/>
        <v>5</v>
      </c>
      <c r="C16">
        <f t="shared" si="2"/>
        <v>0</v>
      </c>
      <c r="D16">
        <f t="shared" si="3"/>
        <v>0</v>
      </c>
      <c r="F16" s="3">
        <f t="shared" si="4"/>
        <v>8.0360000000000001E-2</v>
      </c>
      <c r="G16" s="3">
        <f t="shared" si="5"/>
        <v>0.12740000000000001</v>
      </c>
    </row>
    <row r="17" spans="1:7" x14ac:dyDescent="0.25">
      <c r="A17" s="46">
        <v>6</v>
      </c>
      <c r="B17">
        <f t="shared" si="1"/>
        <v>6</v>
      </c>
      <c r="C17">
        <f t="shared" si="2"/>
        <v>0</v>
      </c>
      <c r="D17">
        <f t="shared" si="3"/>
        <v>0</v>
      </c>
      <c r="F17" s="3">
        <f t="shared" si="4"/>
        <v>8.0360000000000001E-2</v>
      </c>
      <c r="G17" s="3">
        <f t="shared" si="5"/>
        <v>0.12740000000000001</v>
      </c>
    </row>
    <row r="18" spans="1:7" x14ac:dyDescent="0.25">
      <c r="A18" s="46">
        <v>7</v>
      </c>
      <c r="B18">
        <f t="shared" si="1"/>
        <v>7</v>
      </c>
      <c r="C18">
        <f t="shared" si="2"/>
        <v>0</v>
      </c>
      <c r="D18">
        <f t="shared" si="3"/>
        <v>0</v>
      </c>
      <c r="F18" s="3">
        <f t="shared" si="4"/>
        <v>8.0360000000000001E-2</v>
      </c>
      <c r="G18" s="3">
        <f t="shared" si="5"/>
        <v>0.12740000000000001</v>
      </c>
    </row>
    <row r="19" spans="1:7" x14ac:dyDescent="0.25">
      <c r="A19" s="46">
        <v>8</v>
      </c>
      <c r="B19">
        <f t="shared" si="1"/>
        <v>8</v>
      </c>
      <c r="C19">
        <f t="shared" si="2"/>
        <v>0</v>
      </c>
      <c r="D19">
        <f t="shared" si="3"/>
        <v>0</v>
      </c>
      <c r="F19" s="3">
        <f t="shared" si="4"/>
        <v>8.0360000000000001E-2</v>
      </c>
      <c r="G19" s="3">
        <f t="shared" si="5"/>
        <v>0.12740000000000001</v>
      </c>
    </row>
    <row r="20" spans="1:7" x14ac:dyDescent="0.25">
      <c r="A20" s="46">
        <v>9</v>
      </c>
      <c r="B20">
        <f t="shared" si="1"/>
        <v>9</v>
      </c>
      <c r="C20">
        <f t="shared" si="2"/>
        <v>0</v>
      </c>
      <c r="D20">
        <f t="shared" si="3"/>
        <v>0</v>
      </c>
      <c r="F20" s="3">
        <f t="shared" si="4"/>
        <v>8.0360000000000001E-2</v>
      </c>
      <c r="G20" s="3">
        <f t="shared" si="5"/>
        <v>0.12740000000000001</v>
      </c>
    </row>
    <row r="21" spans="1:7" x14ac:dyDescent="0.25">
      <c r="A21" s="46">
        <v>10</v>
      </c>
      <c r="B21">
        <f t="shared" si="1"/>
        <v>10</v>
      </c>
      <c r="C21">
        <f t="shared" si="2"/>
        <v>0</v>
      </c>
      <c r="D21">
        <f t="shared" si="3"/>
        <v>0</v>
      </c>
      <c r="F21" s="3">
        <f t="shared" si="4"/>
        <v>8.0360000000000001E-2</v>
      </c>
      <c r="G21" s="3">
        <f t="shared" si="5"/>
        <v>0.12740000000000001</v>
      </c>
    </row>
    <row r="22" spans="1:7" x14ac:dyDescent="0.25">
      <c r="A22" s="46">
        <v>11</v>
      </c>
      <c r="B22">
        <f t="shared" si="1"/>
        <v>10</v>
      </c>
      <c r="C22">
        <f t="shared" si="2"/>
        <v>1</v>
      </c>
      <c r="D22">
        <f t="shared" si="3"/>
        <v>0</v>
      </c>
      <c r="F22" s="3">
        <f t="shared" si="4"/>
        <v>7.9379999999999992E-2</v>
      </c>
      <c r="G22" s="3">
        <f t="shared" si="5"/>
        <v>0.1255290909090909</v>
      </c>
    </row>
    <row r="23" spans="1:7" x14ac:dyDescent="0.25">
      <c r="A23" s="46">
        <v>12</v>
      </c>
      <c r="B23">
        <f t="shared" si="1"/>
        <v>10</v>
      </c>
      <c r="C23">
        <f t="shared" si="2"/>
        <v>2</v>
      </c>
      <c r="D23">
        <f t="shared" si="3"/>
        <v>0</v>
      </c>
      <c r="F23" s="3">
        <f t="shared" si="4"/>
        <v>7.8563333333333332E-2</v>
      </c>
      <c r="G23" s="3">
        <f t="shared" si="5"/>
        <v>0.12397000000000001</v>
      </c>
    </row>
    <row r="24" spans="1:7" x14ac:dyDescent="0.25">
      <c r="A24" s="46">
        <v>13</v>
      </c>
      <c r="B24">
        <f t="shared" si="1"/>
        <v>10</v>
      </c>
      <c r="C24">
        <f t="shared" si="2"/>
        <v>3</v>
      </c>
      <c r="D24">
        <f t="shared" si="3"/>
        <v>0</v>
      </c>
      <c r="F24" s="3">
        <f t="shared" si="4"/>
        <v>7.7872307692307699E-2</v>
      </c>
      <c r="G24" s="3">
        <f t="shared" si="5"/>
        <v>0.12265076923076923</v>
      </c>
    </row>
    <row r="25" spans="1:7" x14ac:dyDescent="0.25">
      <c r="A25" s="46">
        <v>14</v>
      </c>
      <c r="B25">
        <f t="shared" si="1"/>
        <v>10</v>
      </c>
      <c r="C25">
        <f t="shared" si="2"/>
        <v>4</v>
      </c>
      <c r="D25">
        <f t="shared" si="3"/>
        <v>0</v>
      </c>
      <c r="F25" s="3">
        <f t="shared" si="4"/>
        <v>7.7280000000000001E-2</v>
      </c>
      <c r="G25" s="3">
        <f t="shared" si="5"/>
        <v>0.12152</v>
      </c>
    </row>
    <row r="26" spans="1:7" x14ac:dyDescent="0.25">
      <c r="A26" s="46">
        <v>15</v>
      </c>
      <c r="B26">
        <f t="shared" si="1"/>
        <v>10</v>
      </c>
      <c r="C26">
        <f t="shared" si="2"/>
        <v>5</v>
      </c>
      <c r="D26">
        <f t="shared" si="3"/>
        <v>0</v>
      </c>
      <c r="F26" s="3">
        <f t="shared" si="4"/>
        <v>7.6766666666666664E-2</v>
      </c>
      <c r="G26" s="3">
        <f t="shared" si="5"/>
        <v>0.12054000000000001</v>
      </c>
    </row>
    <row r="27" spans="1:7" x14ac:dyDescent="0.25">
      <c r="A27" s="46">
        <v>16</v>
      </c>
      <c r="B27">
        <f t="shared" si="1"/>
        <v>10</v>
      </c>
      <c r="C27">
        <f t="shared" si="2"/>
        <v>6</v>
      </c>
      <c r="D27">
        <f t="shared" si="3"/>
        <v>0</v>
      </c>
      <c r="F27" s="3">
        <f t="shared" si="4"/>
        <v>7.6317499999999996E-2</v>
      </c>
      <c r="G27" s="3">
        <f t="shared" si="5"/>
        <v>0.1196825</v>
      </c>
    </row>
    <row r="28" spans="1:7" x14ac:dyDescent="0.25">
      <c r="A28" s="46">
        <v>17</v>
      </c>
      <c r="B28">
        <f t="shared" si="1"/>
        <v>10</v>
      </c>
      <c r="C28">
        <f t="shared" si="2"/>
        <v>7</v>
      </c>
      <c r="D28">
        <f t="shared" si="3"/>
        <v>0</v>
      </c>
      <c r="F28" s="3">
        <f t="shared" si="4"/>
        <v>7.5921176470588228E-2</v>
      </c>
      <c r="G28" s="3">
        <f t="shared" si="5"/>
        <v>0.11892588235294117</v>
      </c>
    </row>
    <row r="29" spans="1:7" x14ac:dyDescent="0.25">
      <c r="A29" s="46">
        <v>18</v>
      </c>
      <c r="B29">
        <f t="shared" si="1"/>
        <v>10</v>
      </c>
      <c r="C29">
        <f t="shared" si="2"/>
        <v>8</v>
      </c>
      <c r="D29">
        <f t="shared" si="3"/>
        <v>0</v>
      </c>
      <c r="F29" s="3">
        <f t="shared" si="4"/>
        <v>7.556888888888888E-2</v>
      </c>
      <c r="G29" s="3">
        <f t="shared" si="5"/>
        <v>0.11825333333333335</v>
      </c>
    </row>
    <row r="30" spans="1:7" x14ac:dyDescent="0.25">
      <c r="A30" s="46">
        <v>19</v>
      </c>
      <c r="B30">
        <f t="shared" si="1"/>
        <v>10</v>
      </c>
      <c r="C30">
        <f t="shared" si="2"/>
        <v>9</v>
      </c>
      <c r="D30">
        <f t="shared" si="3"/>
        <v>0</v>
      </c>
      <c r="F30" s="3">
        <f t="shared" si="4"/>
        <v>7.5253684210526306E-2</v>
      </c>
      <c r="G30" s="3">
        <f t="shared" si="5"/>
        <v>0.11765157894736843</v>
      </c>
    </row>
    <row r="31" spans="1:7" x14ac:dyDescent="0.25">
      <c r="A31" s="46">
        <v>20</v>
      </c>
      <c r="B31">
        <f t="shared" si="1"/>
        <v>10</v>
      </c>
      <c r="C31">
        <f t="shared" si="2"/>
        <v>10</v>
      </c>
      <c r="D31">
        <f t="shared" si="3"/>
        <v>0</v>
      </c>
      <c r="F31" s="3">
        <f t="shared" si="4"/>
        <v>7.4969999999999995E-2</v>
      </c>
      <c r="G31" s="3">
        <f t="shared" si="5"/>
        <v>0.11711000000000001</v>
      </c>
    </row>
    <row r="32" spans="1:7" x14ac:dyDescent="0.25">
      <c r="A32" s="46">
        <v>21</v>
      </c>
      <c r="B32">
        <f t="shared" si="1"/>
        <v>10</v>
      </c>
      <c r="C32">
        <f t="shared" si="2"/>
        <v>11</v>
      </c>
      <c r="D32">
        <f t="shared" si="3"/>
        <v>0</v>
      </c>
      <c r="F32" s="3">
        <f t="shared" si="4"/>
        <v>7.4713333333333326E-2</v>
      </c>
      <c r="G32" s="3">
        <f t="shared" si="5"/>
        <v>0.11662</v>
      </c>
    </row>
    <row r="33" spans="1:7" x14ac:dyDescent="0.25">
      <c r="A33" s="46">
        <v>22</v>
      </c>
      <c r="B33">
        <f t="shared" si="1"/>
        <v>10</v>
      </c>
      <c r="C33">
        <f t="shared" si="2"/>
        <v>12</v>
      </c>
      <c r="D33">
        <f t="shared" si="3"/>
        <v>0</v>
      </c>
      <c r="F33" s="3">
        <f t="shared" si="4"/>
        <v>7.4480000000000005E-2</v>
      </c>
      <c r="G33" s="3">
        <f t="shared" si="5"/>
        <v>0.11617454545454545</v>
      </c>
    </row>
    <row r="34" spans="1:7" x14ac:dyDescent="0.25">
      <c r="A34" s="46">
        <v>23</v>
      </c>
      <c r="B34">
        <f t="shared" si="1"/>
        <v>10</v>
      </c>
      <c r="C34">
        <f t="shared" si="2"/>
        <v>13</v>
      </c>
      <c r="D34">
        <f t="shared" si="3"/>
        <v>0</v>
      </c>
      <c r="F34" s="3">
        <f t="shared" si="4"/>
        <v>7.4266956521739119E-2</v>
      </c>
      <c r="G34" s="3">
        <f t="shared" si="5"/>
        <v>0.11576782608695652</v>
      </c>
    </row>
    <row r="35" spans="1:7" x14ac:dyDescent="0.25">
      <c r="A35" s="46">
        <v>24</v>
      </c>
      <c r="B35">
        <f t="shared" si="1"/>
        <v>10</v>
      </c>
      <c r="C35">
        <f t="shared" si="2"/>
        <v>14</v>
      </c>
      <c r="D35">
        <f t="shared" si="3"/>
        <v>0</v>
      </c>
      <c r="F35" s="3">
        <f t="shared" si="4"/>
        <v>7.4071666666666661E-2</v>
      </c>
      <c r="G35" s="3">
        <f t="shared" si="5"/>
        <v>0.11539499999999998</v>
      </c>
    </row>
    <row r="36" spans="1:7" x14ac:dyDescent="0.25">
      <c r="A36" s="46">
        <v>25</v>
      </c>
      <c r="B36">
        <f t="shared" si="1"/>
        <v>10</v>
      </c>
      <c r="C36">
        <f t="shared" si="2"/>
        <v>15</v>
      </c>
      <c r="D36">
        <f t="shared" si="3"/>
        <v>0</v>
      </c>
      <c r="F36" s="3">
        <f t="shared" si="4"/>
        <v>7.3891999999999985E-2</v>
      </c>
      <c r="G36" s="3">
        <f t="shared" si="5"/>
        <v>0.115052</v>
      </c>
    </row>
    <row r="37" spans="1:7" x14ac:dyDescent="0.25">
      <c r="A37" s="46">
        <v>26</v>
      </c>
      <c r="B37">
        <f t="shared" si="1"/>
        <v>10</v>
      </c>
      <c r="C37">
        <f t="shared" si="2"/>
        <v>16</v>
      </c>
      <c r="D37">
        <f t="shared" si="3"/>
        <v>0</v>
      </c>
      <c r="F37" s="3">
        <f t="shared" si="4"/>
        <v>7.3726153846153844E-2</v>
      </c>
      <c r="G37" s="3">
        <f t="shared" si="5"/>
        <v>0.11473538461538461</v>
      </c>
    </row>
    <row r="38" spans="1:7" x14ac:dyDescent="0.25">
      <c r="A38" s="46">
        <v>27</v>
      </c>
      <c r="B38">
        <f t="shared" si="1"/>
        <v>10</v>
      </c>
      <c r="C38">
        <f t="shared" si="2"/>
        <v>17</v>
      </c>
      <c r="D38">
        <f t="shared" si="3"/>
        <v>0</v>
      </c>
      <c r="F38" s="3">
        <f t="shared" si="4"/>
        <v>7.3572592592592578E-2</v>
      </c>
      <c r="G38" s="3">
        <f t="shared" si="5"/>
        <v>0.11444222222222222</v>
      </c>
    </row>
    <row r="39" spans="1:7" x14ac:dyDescent="0.25">
      <c r="A39" s="46">
        <v>28</v>
      </c>
      <c r="B39">
        <f t="shared" si="1"/>
        <v>10</v>
      </c>
      <c r="C39">
        <f t="shared" si="2"/>
        <v>18</v>
      </c>
      <c r="D39">
        <f t="shared" si="3"/>
        <v>0</v>
      </c>
      <c r="F39" s="3">
        <f t="shared" si="4"/>
        <v>7.3429999999999995E-2</v>
      </c>
      <c r="G39" s="3">
        <f t="shared" si="5"/>
        <v>0.11417000000000001</v>
      </c>
    </row>
    <row r="40" spans="1:7" x14ac:dyDescent="0.25">
      <c r="A40" s="46">
        <v>29</v>
      </c>
      <c r="B40">
        <f t="shared" si="1"/>
        <v>10</v>
      </c>
      <c r="C40">
        <f t="shared" si="2"/>
        <v>19</v>
      </c>
      <c r="D40">
        <f t="shared" si="3"/>
        <v>0</v>
      </c>
      <c r="F40" s="3">
        <f t="shared" si="4"/>
        <v>7.3297241379310332E-2</v>
      </c>
      <c r="G40" s="3">
        <f t="shared" si="5"/>
        <v>0.11391655172413793</v>
      </c>
    </row>
    <row r="41" spans="1:7" x14ac:dyDescent="0.25">
      <c r="A41" s="46">
        <v>30</v>
      </c>
      <c r="B41">
        <f t="shared" si="1"/>
        <v>10</v>
      </c>
      <c r="C41">
        <f t="shared" si="2"/>
        <v>20</v>
      </c>
      <c r="D41">
        <f t="shared" si="3"/>
        <v>0</v>
      </c>
      <c r="F41" s="3">
        <f t="shared" si="4"/>
        <v>7.3173333333333326E-2</v>
      </c>
      <c r="G41" s="3">
        <f t="shared" si="5"/>
        <v>0.11368</v>
      </c>
    </row>
    <row r="42" spans="1:7" x14ac:dyDescent="0.25">
      <c r="A42" s="46">
        <v>31</v>
      </c>
      <c r="B42">
        <f t="shared" si="1"/>
        <v>10</v>
      </c>
      <c r="C42">
        <f t="shared" si="2"/>
        <v>21</v>
      </c>
      <c r="D42">
        <f t="shared" si="3"/>
        <v>0</v>
      </c>
      <c r="F42" s="3">
        <f t="shared" si="4"/>
        <v>7.3057419354838699E-2</v>
      </c>
      <c r="G42" s="3">
        <f t="shared" si="5"/>
        <v>0.11345870967741936</v>
      </c>
    </row>
    <row r="43" spans="1:7" x14ac:dyDescent="0.25">
      <c r="A43" s="46">
        <v>32</v>
      </c>
      <c r="B43">
        <f t="shared" si="1"/>
        <v>10</v>
      </c>
      <c r="C43">
        <f t="shared" si="2"/>
        <v>22</v>
      </c>
      <c r="D43">
        <f t="shared" si="3"/>
        <v>0</v>
      </c>
      <c r="F43" s="3">
        <f t="shared" si="4"/>
        <v>7.2948749999999993E-2</v>
      </c>
      <c r="G43" s="3">
        <f t="shared" si="5"/>
        <v>0.11325125</v>
      </c>
    </row>
    <row r="44" spans="1:7" x14ac:dyDescent="0.25">
      <c r="A44" s="46">
        <v>33</v>
      </c>
      <c r="B44">
        <f t="shared" si="1"/>
        <v>10</v>
      </c>
      <c r="C44">
        <f t="shared" si="2"/>
        <v>23</v>
      </c>
      <c r="D44">
        <f t="shared" si="3"/>
        <v>0</v>
      </c>
      <c r="F44" s="3">
        <f t="shared" si="4"/>
        <v>7.2846666666666657E-2</v>
      </c>
      <c r="G44" s="3">
        <f t="shared" si="5"/>
        <v>0.11305636363636364</v>
      </c>
    </row>
    <row r="45" spans="1:7" x14ac:dyDescent="0.25">
      <c r="A45" s="46">
        <v>34</v>
      </c>
      <c r="B45">
        <f t="shared" si="1"/>
        <v>10</v>
      </c>
      <c r="C45">
        <f t="shared" si="2"/>
        <v>24</v>
      </c>
      <c r="D45">
        <f t="shared" si="3"/>
        <v>0</v>
      </c>
      <c r="F45" s="3">
        <f t="shared" si="4"/>
        <v>7.2750588235294109E-2</v>
      </c>
      <c r="G45" s="3">
        <f t="shared" si="5"/>
        <v>0.11287294117647058</v>
      </c>
    </row>
    <row r="46" spans="1:7" x14ac:dyDescent="0.25">
      <c r="A46" s="46">
        <v>35</v>
      </c>
      <c r="B46">
        <f t="shared" si="1"/>
        <v>10</v>
      </c>
      <c r="C46">
        <f t="shared" si="2"/>
        <v>25</v>
      </c>
      <c r="D46">
        <f t="shared" si="3"/>
        <v>0</v>
      </c>
      <c r="F46" s="3">
        <f t="shared" si="4"/>
        <v>7.2660000000000002E-2</v>
      </c>
      <c r="G46" s="3">
        <f t="shared" si="5"/>
        <v>0.11270000000000001</v>
      </c>
    </row>
    <row r="47" spans="1:7" x14ac:dyDescent="0.25">
      <c r="A47" s="46">
        <v>36</v>
      </c>
      <c r="B47">
        <f t="shared" si="1"/>
        <v>10</v>
      </c>
      <c r="C47">
        <f t="shared" si="2"/>
        <v>26</v>
      </c>
      <c r="D47">
        <f t="shared" si="3"/>
        <v>0</v>
      </c>
      <c r="F47" s="3">
        <f t="shared" si="4"/>
        <v>7.2574444444444441E-2</v>
      </c>
      <c r="G47" s="3">
        <f t="shared" si="5"/>
        <v>0.11253666666666667</v>
      </c>
    </row>
    <row r="48" spans="1:7" x14ac:dyDescent="0.25">
      <c r="A48" s="46">
        <v>37</v>
      </c>
      <c r="B48">
        <f t="shared" si="1"/>
        <v>10</v>
      </c>
      <c r="C48">
        <f t="shared" si="2"/>
        <v>27</v>
      </c>
      <c r="D48">
        <f t="shared" si="3"/>
        <v>0</v>
      </c>
      <c r="F48" s="3">
        <f t="shared" si="4"/>
        <v>7.2493513513513505E-2</v>
      </c>
      <c r="G48" s="3">
        <f t="shared" si="5"/>
        <v>0.11238216216216215</v>
      </c>
    </row>
    <row r="49" spans="1:7" x14ac:dyDescent="0.25">
      <c r="A49" s="46">
        <v>38</v>
      </c>
      <c r="B49">
        <f t="shared" si="1"/>
        <v>10</v>
      </c>
      <c r="C49">
        <f t="shared" si="2"/>
        <v>28</v>
      </c>
      <c r="D49">
        <f t="shared" si="3"/>
        <v>0</v>
      </c>
      <c r="F49" s="3">
        <f t="shared" si="4"/>
        <v>7.2416842105263154E-2</v>
      </c>
      <c r="G49" s="3">
        <f t="shared" si="5"/>
        <v>0.11223578947368422</v>
      </c>
    </row>
    <row r="50" spans="1:7" x14ac:dyDescent="0.25">
      <c r="A50" s="46">
        <v>39</v>
      </c>
      <c r="B50">
        <f t="shared" si="1"/>
        <v>10</v>
      </c>
      <c r="C50">
        <f t="shared" si="2"/>
        <v>29</v>
      </c>
      <c r="D50">
        <f t="shared" si="3"/>
        <v>0</v>
      </c>
      <c r="F50" s="3">
        <f t="shared" si="4"/>
        <v>7.234410256410255E-2</v>
      </c>
      <c r="G50" s="3">
        <f t="shared" si="5"/>
        <v>0.11209692307692307</v>
      </c>
    </row>
    <row r="51" spans="1:7" x14ac:dyDescent="0.25">
      <c r="A51" s="46">
        <v>40</v>
      </c>
      <c r="B51">
        <f t="shared" si="1"/>
        <v>10</v>
      </c>
      <c r="C51">
        <f t="shared" si="2"/>
        <v>30</v>
      </c>
      <c r="D51">
        <f t="shared" si="3"/>
        <v>0</v>
      </c>
      <c r="F51" s="3">
        <f t="shared" si="4"/>
        <v>7.2274999999999992E-2</v>
      </c>
      <c r="G51" s="3">
        <f t="shared" si="5"/>
        <v>0.11196500000000001</v>
      </c>
    </row>
    <row r="52" spans="1:7" x14ac:dyDescent="0.25">
      <c r="A52" s="46">
        <v>41</v>
      </c>
      <c r="B52">
        <f t="shared" si="1"/>
        <v>10</v>
      </c>
      <c r="C52">
        <f t="shared" si="2"/>
        <v>30</v>
      </c>
      <c r="D52">
        <f t="shared" si="3"/>
        <v>1</v>
      </c>
      <c r="F52" s="3">
        <f t="shared" si="4"/>
        <v>7.1898536585365838E-2</v>
      </c>
      <c r="G52" s="3">
        <f t="shared" si="5"/>
        <v>0.11183951219512195</v>
      </c>
    </row>
    <row r="53" spans="1:7" x14ac:dyDescent="0.25">
      <c r="A53" s="46">
        <v>42</v>
      </c>
      <c r="B53">
        <f t="shared" si="1"/>
        <v>10</v>
      </c>
      <c r="C53">
        <f t="shared" si="2"/>
        <v>30</v>
      </c>
      <c r="D53">
        <f t="shared" si="3"/>
        <v>2</v>
      </c>
      <c r="F53" s="3">
        <f t="shared" si="4"/>
        <v>7.1539999999999992E-2</v>
      </c>
      <c r="G53" s="3">
        <f t="shared" si="5"/>
        <v>0.11172</v>
      </c>
    </row>
    <row r="54" spans="1:7" x14ac:dyDescent="0.25">
      <c r="A54" s="46">
        <v>43</v>
      </c>
      <c r="B54">
        <f t="shared" si="1"/>
        <v>10</v>
      </c>
      <c r="C54">
        <f t="shared" si="2"/>
        <v>30</v>
      </c>
      <c r="D54">
        <f t="shared" si="3"/>
        <v>3</v>
      </c>
      <c r="F54" s="3">
        <f t="shared" si="4"/>
        <v>7.1198139534883714E-2</v>
      </c>
      <c r="G54" s="3">
        <f t="shared" si="5"/>
        <v>0.11160604651162791</v>
      </c>
    </row>
    <row r="55" spans="1:7" x14ac:dyDescent="0.25">
      <c r="A55" s="46">
        <v>44</v>
      </c>
      <c r="B55">
        <f t="shared" si="1"/>
        <v>10</v>
      </c>
      <c r="C55">
        <f t="shared" si="2"/>
        <v>30</v>
      </c>
      <c r="D55">
        <f t="shared" si="3"/>
        <v>4</v>
      </c>
      <c r="F55" s="3">
        <f t="shared" si="4"/>
        <v>7.0871818181818175E-2</v>
      </c>
      <c r="G55" s="3">
        <f t="shared" si="5"/>
        <v>0.11149727272727272</v>
      </c>
    </row>
    <row r="56" spans="1:7" x14ac:dyDescent="0.25">
      <c r="A56" s="46">
        <v>45</v>
      </c>
      <c r="B56">
        <f t="shared" si="1"/>
        <v>10</v>
      </c>
      <c r="C56">
        <f t="shared" si="2"/>
        <v>30</v>
      </c>
      <c r="D56">
        <f t="shared" si="3"/>
        <v>5</v>
      </c>
      <c r="F56" s="3">
        <f t="shared" si="4"/>
        <v>7.0559999999999984E-2</v>
      </c>
      <c r="G56" s="3">
        <f t="shared" si="5"/>
        <v>0.11139333333333334</v>
      </c>
    </row>
    <row r="57" spans="1:7" x14ac:dyDescent="0.25">
      <c r="A57" s="46">
        <v>46</v>
      </c>
      <c r="B57">
        <f t="shared" si="1"/>
        <v>10</v>
      </c>
      <c r="C57">
        <f t="shared" si="2"/>
        <v>30</v>
      </c>
      <c r="D57">
        <f t="shared" si="3"/>
        <v>6</v>
      </c>
      <c r="F57" s="3">
        <f t="shared" si="4"/>
        <v>7.0261739130434778E-2</v>
      </c>
      <c r="G57" s="3">
        <f t="shared" si="5"/>
        <v>0.11129391304347826</v>
      </c>
    </row>
    <row r="58" spans="1:7" x14ac:dyDescent="0.25">
      <c r="A58" s="46">
        <v>47</v>
      </c>
      <c r="B58">
        <f t="shared" si="1"/>
        <v>10</v>
      </c>
      <c r="C58">
        <f t="shared" si="2"/>
        <v>30</v>
      </c>
      <c r="D58">
        <f t="shared" si="3"/>
        <v>7</v>
      </c>
      <c r="F58" s="3">
        <f t="shared" si="4"/>
        <v>6.9976170212765948E-2</v>
      </c>
      <c r="G58" s="3">
        <f t="shared" si="5"/>
        <v>0.11119872340425532</v>
      </c>
    </row>
    <row r="59" spans="1:7" x14ac:dyDescent="0.25">
      <c r="A59" s="46">
        <v>48</v>
      </c>
      <c r="B59">
        <f t="shared" si="1"/>
        <v>10</v>
      </c>
      <c r="C59">
        <f t="shared" si="2"/>
        <v>30</v>
      </c>
      <c r="D59">
        <f t="shared" si="3"/>
        <v>8</v>
      </c>
      <c r="F59" s="3">
        <f t="shared" si="4"/>
        <v>6.9702499999999987E-2</v>
      </c>
      <c r="G59" s="3">
        <f t="shared" si="5"/>
        <v>0.11110750000000001</v>
      </c>
    </row>
    <row r="60" spans="1:7" x14ac:dyDescent="0.25">
      <c r="A60" s="46">
        <v>49</v>
      </c>
      <c r="B60">
        <f t="shared" si="1"/>
        <v>10</v>
      </c>
      <c r="C60">
        <f t="shared" si="2"/>
        <v>30</v>
      </c>
      <c r="D60">
        <f t="shared" si="3"/>
        <v>9</v>
      </c>
      <c r="F60" s="3">
        <f t="shared" si="4"/>
        <v>6.9439999999999988E-2</v>
      </c>
      <c r="G60" s="3">
        <f t="shared" si="5"/>
        <v>0.11102000000000001</v>
      </c>
    </row>
    <row r="61" spans="1:7" x14ac:dyDescent="0.25">
      <c r="A61" s="46">
        <v>50</v>
      </c>
      <c r="B61">
        <f t="shared" si="1"/>
        <v>10</v>
      </c>
      <c r="C61">
        <f t="shared" si="2"/>
        <v>30</v>
      </c>
      <c r="D61">
        <f t="shared" si="3"/>
        <v>10</v>
      </c>
      <c r="F61" s="3">
        <f t="shared" si="4"/>
        <v>6.9187999999999986E-2</v>
      </c>
      <c r="G61" s="3">
        <f t="shared" si="5"/>
        <v>0.11093600000000001</v>
      </c>
    </row>
    <row r="62" spans="1:7" x14ac:dyDescent="0.25">
      <c r="A62" s="46">
        <v>51</v>
      </c>
      <c r="B62">
        <f t="shared" si="1"/>
        <v>10</v>
      </c>
      <c r="C62">
        <f t="shared" si="2"/>
        <v>30</v>
      </c>
      <c r="D62">
        <f t="shared" si="3"/>
        <v>11</v>
      </c>
      <c r="F62" s="3">
        <f t="shared" si="4"/>
        <v>6.8945882352941176E-2</v>
      </c>
      <c r="G62" s="3">
        <f t="shared" si="5"/>
        <v>0.11085529411764707</v>
      </c>
    </row>
    <row r="63" spans="1:7" x14ac:dyDescent="0.25">
      <c r="A63" s="46">
        <v>52</v>
      </c>
      <c r="B63">
        <f t="shared" si="1"/>
        <v>10</v>
      </c>
      <c r="C63">
        <f t="shared" si="2"/>
        <v>30</v>
      </c>
      <c r="D63">
        <f t="shared" si="3"/>
        <v>12</v>
      </c>
      <c r="F63" s="3">
        <f t="shared" si="4"/>
        <v>6.8713076923076918E-2</v>
      </c>
      <c r="G63" s="3">
        <f t="shared" si="5"/>
        <v>0.11077769230769231</v>
      </c>
    </row>
    <row r="64" spans="1:7" x14ac:dyDescent="0.25">
      <c r="A64" s="46">
        <v>53</v>
      </c>
      <c r="B64">
        <f t="shared" si="1"/>
        <v>10</v>
      </c>
      <c r="C64">
        <f t="shared" si="2"/>
        <v>30</v>
      </c>
      <c r="D64">
        <f t="shared" si="3"/>
        <v>13</v>
      </c>
      <c r="F64" s="3">
        <f t="shared" si="4"/>
        <v>6.8489056603773579E-2</v>
      </c>
      <c r="G64" s="3">
        <f t="shared" si="5"/>
        <v>0.11070301886792452</v>
      </c>
    </row>
    <row r="65" spans="1:7" x14ac:dyDescent="0.25">
      <c r="A65" s="46">
        <v>54</v>
      </c>
      <c r="B65">
        <f t="shared" si="1"/>
        <v>10</v>
      </c>
      <c r="C65">
        <f t="shared" si="2"/>
        <v>30</v>
      </c>
      <c r="D65">
        <f t="shared" si="3"/>
        <v>14</v>
      </c>
      <c r="F65" s="3">
        <f t="shared" si="4"/>
        <v>6.8273333333333325E-2</v>
      </c>
      <c r="G65" s="3">
        <f t="shared" si="5"/>
        <v>0.11063111111111111</v>
      </c>
    </row>
    <row r="66" spans="1:7" x14ac:dyDescent="0.25">
      <c r="A66" s="46">
        <v>55</v>
      </c>
      <c r="B66">
        <f t="shared" si="1"/>
        <v>10</v>
      </c>
      <c r="C66">
        <f t="shared" si="2"/>
        <v>30</v>
      </c>
      <c r="D66">
        <f t="shared" si="3"/>
        <v>15</v>
      </c>
      <c r="F66" s="3">
        <f t="shared" si="4"/>
        <v>6.806545454545454E-2</v>
      </c>
      <c r="G66" s="3">
        <f t="shared" si="5"/>
        <v>0.11056181818181818</v>
      </c>
    </row>
    <row r="67" spans="1:7" x14ac:dyDescent="0.25">
      <c r="A67" s="46">
        <v>56</v>
      </c>
      <c r="B67">
        <f t="shared" si="1"/>
        <v>10</v>
      </c>
      <c r="C67">
        <f t="shared" si="2"/>
        <v>30</v>
      </c>
      <c r="D67">
        <f t="shared" si="3"/>
        <v>16</v>
      </c>
      <c r="F67" s="3">
        <f t="shared" si="4"/>
        <v>6.7864999999999995E-2</v>
      </c>
      <c r="G67" s="3">
        <f t="shared" si="5"/>
        <v>0.11049500000000001</v>
      </c>
    </row>
    <row r="68" spans="1:7" x14ac:dyDescent="0.25">
      <c r="A68" s="46">
        <v>57</v>
      </c>
      <c r="B68">
        <f t="shared" si="1"/>
        <v>10</v>
      </c>
      <c r="C68">
        <f t="shared" si="2"/>
        <v>30</v>
      </c>
      <c r="D68">
        <f t="shared" si="3"/>
        <v>17</v>
      </c>
      <c r="F68" s="3">
        <f t="shared" si="4"/>
        <v>6.7671578947368416E-2</v>
      </c>
      <c r="G68" s="3">
        <f t="shared" si="5"/>
        <v>0.11043052631578947</v>
      </c>
    </row>
    <row r="69" spans="1:7" x14ac:dyDescent="0.25">
      <c r="A69" s="46">
        <v>58</v>
      </c>
      <c r="B69">
        <f t="shared" si="1"/>
        <v>10</v>
      </c>
      <c r="C69">
        <f t="shared" si="2"/>
        <v>30</v>
      </c>
      <c r="D69">
        <f t="shared" si="3"/>
        <v>18</v>
      </c>
      <c r="F69" s="3">
        <f t="shared" si="4"/>
        <v>6.7484827586206886E-2</v>
      </c>
      <c r="G69" s="3">
        <f t="shared" si="5"/>
        <v>0.11036827586206897</v>
      </c>
    </row>
    <row r="70" spans="1:7" x14ac:dyDescent="0.25">
      <c r="A70" s="46">
        <v>59</v>
      </c>
      <c r="B70">
        <f t="shared" si="1"/>
        <v>10</v>
      </c>
      <c r="C70">
        <f t="shared" si="2"/>
        <v>30</v>
      </c>
      <c r="D70">
        <f t="shared" si="3"/>
        <v>19</v>
      </c>
      <c r="F70" s="3">
        <f t="shared" si="4"/>
        <v>6.7304406779661013E-2</v>
      </c>
      <c r="G70" s="3">
        <f t="shared" si="5"/>
        <v>0.11030813559322035</v>
      </c>
    </row>
    <row r="71" spans="1:7" x14ac:dyDescent="0.25">
      <c r="A71" s="46">
        <v>60</v>
      </c>
      <c r="B71">
        <f t="shared" si="1"/>
        <v>10</v>
      </c>
      <c r="C71">
        <f t="shared" si="2"/>
        <v>30</v>
      </c>
      <c r="D71">
        <f t="shared" si="3"/>
        <v>20</v>
      </c>
      <c r="F71" s="3">
        <f t="shared" si="4"/>
        <v>6.7129999999999981E-2</v>
      </c>
      <c r="G71" s="3">
        <f t="shared" si="5"/>
        <v>0.11025</v>
      </c>
    </row>
    <row r="72" spans="1:7" x14ac:dyDescent="0.25">
      <c r="A72" s="46">
        <v>61</v>
      </c>
      <c r="B72">
        <f t="shared" si="1"/>
        <v>10</v>
      </c>
      <c r="C72">
        <f t="shared" si="2"/>
        <v>30</v>
      </c>
      <c r="D72">
        <f t="shared" si="3"/>
        <v>21</v>
      </c>
      <c r="F72" s="3">
        <f t="shared" si="4"/>
        <v>6.6961311475409832E-2</v>
      </c>
      <c r="G72" s="3">
        <f t="shared" si="5"/>
        <v>0.11019377049180328</v>
      </c>
    </row>
    <row r="73" spans="1:7" x14ac:dyDescent="0.25">
      <c r="A73" s="46">
        <v>62</v>
      </c>
      <c r="B73">
        <f t="shared" si="1"/>
        <v>10</v>
      </c>
      <c r="C73">
        <f t="shared" si="2"/>
        <v>30</v>
      </c>
      <c r="D73">
        <f t="shared" si="3"/>
        <v>22</v>
      </c>
      <c r="F73" s="3">
        <f t="shared" si="4"/>
        <v>6.6798064516129033E-2</v>
      </c>
      <c r="G73" s="3">
        <f t="shared" si="5"/>
        <v>0.11013935483870968</v>
      </c>
    </row>
    <row r="74" spans="1:7" x14ac:dyDescent="0.25">
      <c r="A74" s="46">
        <v>63</v>
      </c>
      <c r="B74">
        <f t="shared" si="1"/>
        <v>10</v>
      </c>
      <c r="C74">
        <f t="shared" si="2"/>
        <v>30</v>
      </c>
      <c r="D74">
        <f t="shared" si="3"/>
        <v>23</v>
      </c>
      <c r="F74" s="3">
        <f t="shared" si="4"/>
        <v>6.6639999999999991E-2</v>
      </c>
      <c r="G74" s="3">
        <f t="shared" si="5"/>
        <v>0.11008666666666667</v>
      </c>
    </row>
    <row r="75" spans="1:7" x14ac:dyDescent="0.25">
      <c r="A75" s="46">
        <v>64</v>
      </c>
      <c r="B75">
        <f t="shared" si="1"/>
        <v>10</v>
      </c>
      <c r="C75">
        <f t="shared" si="2"/>
        <v>30</v>
      </c>
      <c r="D75">
        <f t="shared" si="3"/>
        <v>24</v>
      </c>
      <c r="F75" s="3">
        <f t="shared" si="4"/>
        <v>6.6486875000000001E-2</v>
      </c>
      <c r="G75" s="3">
        <f t="shared" si="5"/>
        <v>0.110035625</v>
      </c>
    </row>
    <row r="76" spans="1:7" x14ac:dyDescent="0.25">
      <c r="A76" s="46">
        <v>65</v>
      </c>
      <c r="B76">
        <f t="shared" si="1"/>
        <v>10</v>
      </c>
      <c r="C76">
        <f t="shared" si="2"/>
        <v>30</v>
      </c>
      <c r="D76">
        <f t="shared" si="3"/>
        <v>25</v>
      </c>
      <c r="F76" s="3">
        <f t="shared" si="4"/>
        <v>6.6338461538461527E-2</v>
      </c>
      <c r="G76" s="3">
        <f t="shared" si="5"/>
        <v>0.10998615384615386</v>
      </c>
    </row>
    <row r="77" spans="1:7" x14ac:dyDescent="0.25">
      <c r="A77" s="46">
        <v>66</v>
      </c>
      <c r="B77">
        <f t="shared" ref="B77:B111" si="6">IF($A77&lt;10,$A77,10)</f>
        <v>10</v>
      </c>
      <c r="C77">
        <f t="shared" ref="C77:C111" si="7">IF($A77&lt;10,0,IF($A77&gt;40,30,$A77-10))</f>
        <v>30</v>
      </c>
      <c r="D77">
        <f t="shared" ref="D77:D111" si="8">IF(A77&lt;40,0,A77-40)</f>
        <v>26</v>
      </c>
      <c r="F77" s="3">
        <f t="shared" ref="F77:F111" si="9">(B77*B$6+C77*C$6+D77*D$6)/$A77</f>
        <v>6.619454545454545E-2</v>
      </c>
      <c r="G77" s="3">
        <f t="shared" ref="G77:G111" si="10">(B77*B$7+C77*C$7+D77*D$7)/$A77</f>
        <v>0.10993818181818181</v>
      </c>
    </row>
    <row r="78" spans="1:7" x14ac:dyDescent="0.25">
      <c r="A78" s="46">
        <v>67</v>
      </c>
      <c r="B78">
        <f t="shared" si="6"/>
        <v>10</v>
      </c>
      <c r="C78">
        <f t="shared" si="7"/>
        <v>30</v>
      </c>
      <c r="D78">
        <f t="shared" si="8"/>
        <v>27</v>
      </c>
      <c r="F78" s="3">
        <f t="shared" si="9"/>
        <v>6.6054925373134329E-2</v>
      </c>
      <c r="G78" s="3">
        <f t="shared" si="10"/>
        <v>0.10989164179104478</v>
      </c>
    </row>
    <row r="79" spans="1:7" x14ac:dyDescent="0.25">
      <c r="A79" s="46">
        <v>68</v>
      </c>
      <c r="B79">
        <f t="shared" si="6"/>
        <v>10</v>
      </c>
      <c r="C79">
        <f t="shared" si="7"/>
        <v>30</v>
      </c>
      <c r="D79">
        <f t="shared" si="8"/>
        <v>28</v>
      </c>
      <c r="F79" s="3">
        <f t="shared" si="9"/>
        <v>6.5919411764705865E-2</v>
      </c>
      <c r="G79" s="3">
        <f t="shared" si="10"/>
        <v>0.10984647058823528</v>
      </c>
    </row>
    <row r="80" spans="1:7" x14ac:dyDescent="0.25">
      <c r="A80" s="46">
        <v>69</v>
      </c>
      <c r="B80">
        <f t="shared" si="6"/>
        <v>10</v>
      </c>
      <c r="C80">
        <f t="shared" si="7"/>
        <v>30</v>
      </c>
      <c r="D80">
        <f t="shared" si="8"/>
        <v>29</v>
      </c>
      <c r="F80" s="3">
        <f t="shared" si="9"/>
        <v>6.5787826086956519E-2</v>
      </c>
      <c r="G80" s="3">
        <f t="shared" si="10"/>
        <v>0.10980260869565218</v>
      </c>
    </row>
    <row r="81" spans="1:7" x14ac:dyDescent="0.25">
      <c r="A81" s="46">
        <v>70</v>
      </c>
      <c r="B81">
        <f t="shared" si="6"/>
        <v>10</v>
      </c>
      <c r="C81">
        <f t="shared" si="7"/>
        <v>30</v>
      </c>
      <c r="D81">
        <f t="shared" si="8"/>
        <v>30</v>
      </c>
      <c r="F81" s="3">
        <f t="shared" si="9"/>
        <v>6.5659999999999996E-2</v>
      </c>
      <c r="G81" s="3">
        <f t="shared" si="10"/>
        <v>0.10976000000000001</v>
      </c>
    </row>
    <row r="82" spans="1:7" x14ac:dyDescent="0.25">
      <c r="A82" s="46">
        <v>71</v>
      </c>
      <c r="B82">
        <f t="shared" si="6"/>
        <v>10</v>
      </c>
      <c r="C82">
        <f t="shared" si="7"/>
        <v>30</v>
      </c>
      <c r="D82">
        <f t="shared" si="8"/>
        <v>31</v>
      </c>
      <c r="F82" s="3">
        <f t="shared" si="9"/>
        <v>6.5535774647887318E-2</v>
      </c>
      <c r="G82" s="3">
        <f t="shared" si="10"/>
        <v>0.10971859154929578</v>
      </c>
    </row>
    <row r="83" spans="1:7" x14ac:dyDescent="0.25">
      <c r="A83" s="46">
        <v>72</v>
      </c>
      <c r="B83">
        <f t="shared" si="6"/>
        <v>10</v>
      </c>
      <c r="C83">
        <f t="shared" si="7"/>
        <v>30</v>
      </c>
      <c r="D83">
        <f t="shared" si="8"/>
        <v>32</v>
      </c>
      <c r="F83" s="3">
        <f t="shared" si="9"/>
        <v>6.5415000000000001E-2</v>
      </c>
      <c r="G83" s="3">
        <f t="shared" si="10"/>
        <v>0.10967833333333334</v>
      </c>
    </row>
    <row r="84" spans="1:7" x14ac:dyDescent="0.25">
      <c r="A84" s="46">
        <v>73</v>
      </c>
      <c r="B84">
        <f t="shared" si="6"/>
        <v>10</v>
      </c>
      <c r="C84">
        <f t="shared" si="7"/>
        <v>30</v>
      </c>
      <c r="D84">
        <f t="shared" si="8"/>
        <v>33</v>
      </c>
      <c r="F84" s="3">
        <f t="shared" si="9"/>
        <v>6.5297534246575334E-2</v>
      </c>
      <c r="G84" s="3">
        <f t="shared" si="10"/>
        <v>0.10963917808219178</v>
      </c>
    </row>
    <row r="85" spans="1:7" x14ac:dyDescent="0.25">
      <c r="A85" s="46">
        <v>74</v>
      </c>
      <c r="B85">
        <f t="shared" si="6"/>
        <v>10</v>
      </c>
      <c r="C85">
        <f t="shared" si="7"/>
        <v>30</v>
      </c>
      <c r="D85">
        <f t="shared" si="8"/>
        <v>34</v>
      </c>
      <c r="F85" s="3">
        <f t="shared" si="9"/>
        <v>6.5183243243243233E-2</v>
      </c>
      <c r="G85" s="3">
        <f t="shared" si="10"/>
        <v>0.10960108108108106</v>
      </c>
    </row>
    <row r="86" spans="1:7" x14ac:dyDescent="0.25">
      <c r="A86" s="46">
        <v>75</v>
      </c>
      <c r="B86">
        <f t="shared" si="6"/>
        <v>10</v>
      </c>
      <c r="C86">
        <f t="shared" si="7"/>
        <v>30</v>
      </c>
      <c r="D86">
        <f t="shared" si="8"/>
        <v>35</v>
      </c>
      <c r="F86" s="3">
        <f t="shared" si="9"/>
        <v>6.5072000000000005E-2</v>
      </c>
      <c r="G86" s="3">
        <f t="shared" si="10"/>
        <v>0.10956399999999999</v>
      </c>
    </row>
    <row r="87" spans="1:7" x14ac:dyDescent="0.25">
      <c r="A87" s="46">
        <v>76</v>
      </c>
      <c r="B87">
        <f t="shared" si="6"/>
        <v>10</v>
      </c>
      <c r="C87">
        <f t="shared" si="7"/>
        <v>30</v>
      </c>
      <c r="D87">
        <f t="shared" si="8"/>
        <v>36</v>
      </c>
      <c r="F87" s="3">
        <f t="shared" si="9"/>
        <v>6.4963684210526298E-2</v>
      </c>
      <c r="G87" s="3">
        <f t="shared" si="10"/>
        <v>0.10952789473684212</v>
      </c>
    </row>
    <row r="88" spans="1:7" x14ac:dyDescent="0.25">
      <c r="A88" s="46">
        <v>77</v>
      </c>
      <c r="B88">
        <f t="shared" si="6"/>
        <v>10</v>
      </c>
      <c r="C88">
        <f t="shared" si="7"/>
        <v>30</v>
      </c>
      <c r="D88">
        <f t="shared" si="8"/>
        <v>37</v>
      </c>
      <c r="F88" s="3">
        <f t="shared" si="9"/>
        <v>6.4858181818181829E-2</v>
      </c>
      <c r="G88" s="3">
        <f t="shared" si="10"/>
        <v>0.10949272727272727</v>
      </c>
    </row>
    <row r="89" spans="1:7" x14ac:dyDescent="0.25">
      <c r="A89" s="46">
        <v>78</v>
      </c>
      <c r="B89">
        <f t="shared" si="6"/>
        <v>10</v>
      </c>
      <c r="C89">
        <f t="shared" si="7"/>
        <v>30</v>
      </c>
      <c r="D89">
        <f t="shared" si="8"/>
        <v>38</v>
      </c>
      <c r="F89" s="3">
        <f t="shared" si="9"/>
        <v>6.4755384615384617E-2</v>
      </c>
      <c r="G89" s="3">
        <f t="shared" si="10"/>
        <v>0.10945846153846155</v>
      </c>
    </row>
    <row r="90" spans="1:7" x14ac:dyDescent="0.25">
      <c r="A90" s="46">
        <v>79</v>
      </c>
      <c r="B90">
        <f t="shared" si="6"/>
        <v>10</v>
      </c>
      <c r="C90">
        <f t="shared" si="7"/>
        <v>30</v>
      </c>
      <c r="D90">
        <f t="shared" si="8"/>
        <v>39</v>
      </c>
      <c r="F90" s="3">
        <f t="shared" si="9"/>
        <v>6.4655189873417715E-2</v>
      </c>
      <c r="G90" s="3">
        <f t="shared" si="10"/>
        <v>0.10942506329113925</v>
      </c>
    </row>
    <row r="91" spans="1:7" x14ac:dyDescent="0.25">
      <c r="A91" s="46">
        <v>80</v>
      </c>
      <c r="B91">
        <f t="shared" si="6"/>
        <v>10</v>
      </c>
      <c r="C91">
        <f t="shared" si="7"/>
        <v>30</v>
      </c>
      <c r="D91">
        <f t="shared" si="8"/>
        <v>40</v>
      </c>
      <c r="F91" s="3">
        <f t="shared" si="9"/>
        <v>6.4557500000000004E-2</v>
      </c>
      <c r="G91" s="3">
        <f t="shared" si="10"/>
        <v>0.1093925</v>
      </c>
    </row>
    <row r="92" spans="1:7" x14ac:dyDescent="0.25">
      <c r="A92" s="46">
        <v>81</v>
      </c>
      <c r="B92">
        <f t="shared" si="6"/>
        <v>10</v>
      </c>
      <c r="C92">
        <f t="shared" si="7"/>
        <v>30</v>
      </c>
      <c r="D92">
        <f t="shared" si="8"/>
        <v>41</v>
      </c>
      <c r="F92" s="3">
        <f t="shared" si="9"/>
        <v>6.4462222222222212E-2</v>
      </c>
      <c r="G92" s="3">
        <f t="shared" si="10"/>
        <v>0.10936074074074073</v>
      </c>
    </row>
    <row r="93" spans="1:7" x14ac:dyDescent="0.25">
      <c r="A93" s="46">
        <v>82</v>
      </c>
      <c r="B93">
        <f t="shared" si="6"/>
        <v>10</v>
      </c>
      <c r="C93">
        <f t="shared" si="7"/>
        <v>30</v>
      </c>
      <c r="D93">
        <f t="shared" si="8"/>
        <v>42</v>
      </c>
      <c r="F93" s="3">
        <f t="shared" si="9"/>
        <v>6.4369268292682927E-2</v>
      </c>
      <c r="G93" s="3">
        <f t="shared" si="10"/>
        <v>0.10932975609756097</v>
      </c>
    </row>
    <row r="94" spans="1:7" x14ac:dyDescent="0.25">
      <c r="A94" s="46">
        <v>83</v>
      </c>
      <c r="B94">
        <f t="shared" si="6"/>
        <v>10</v>
      </c>
      <c r="C94">
        <f t="shared" si="7"/>
        <v>30</v>
      </c>
      <c r="D94">
        <f t="shared" si="8"/>
        <v>43</v>
      </c>
      <c r="F94" s="3">
        <f t="shared" si="9"/>
        <v>6.427855421686747E-2</v>
      </c>
      <c r="G94" s="3">
        <f t="shared" si="10"/>
        <v>0.10929951807228917</v>
      </c>
    </row>
    <row r="95" spans="1:7" x14ac:dyDescent="0.25">
      <c r="A95" s="46">
        <v>84</v>
      </c>
      <c r="B95">
        <f t="shared" si="6"/>
        <v>10</v>
      </c>
      <c r="C95">
        <f t="shared" si="7"/>
        <v>30</v>
      </c>
      <c r="D95">
        <f t="shared" si="8"/>
        <v>44</v>
      </c>
      <c r="F95" s="3">
        <f t="shared" si="9"/>
        <v>6.4189999999999997E-2</v>
      </c>
      <c r="G95" s="3">
        <f t="shared" si="10"/>
        <v>0.10927000000000001</v>
      </c>
    </row>
    <row r="96" spans="1:7" x14ac:dyDescent="0.25">
      <c r="A96" s="46">
        <v>85</v>
      </c>
      <c r="B96">
        <f t="shared" si="6"/>
        <v>10</v>
      </c>
      <c r="C96">
        <f t="shared" si="7"/>
        <v>30</v>
      </c>
      <c r="D96">
        <f t="shared" si="8"/>
        <v>45</v>
      </c>
      <c r="F96" s="3">
        <f t="shared" si="9"/>
        <v>6.4103529411764712E-2</v>
      </c>
      <c r="G96" s="3">
        <f t="shared" si="10"/>
        <v>0.10924117647058822</v>
      </c>
    </row>
    <row r="97" spans="1:7" x14ac:dyDescent="0.25">
      <c r="A97" s="46">
        <v>86</v>
      </c>
      <c r="B97">
        <f t="shared" si="6"/>
        <v>10</v>
      </c>
      <c r="C97">
        <f t="shared" si="7"/>
        <v>30</v>
      </c>
      <c r="D97">
        <f t="shared" si="8"/>
        <v>46</v>
      </c>
      <c r="F97" s="3">
        <f t="shared" si="9"/>
        <v>6.4019069767441858E-2</v>
      </c>
      <c r="G97" s="3">
        <f t="shared" si="10"/>
        <v>0.10921302325581395</v>
      </c>
    </row>
    <row r="98" spans="1:7" x14ac:dyDescent="0.25">
      <c r="A98" s="46">
        <v>87</v>
      </c>
      <c r="B98">
        <f t="shared" si="6"/>
        <v>10</v>
      </c>
      <c r="C98">
        <f t="shared" si="7"/>
        <v>30</v>
      </c>
      <c r="D98">
        <f t="shared" si="8"/>
        <v>47</v>
      </c>
      <c r="F98" s="3">
        <f t="shared" si="9"/>
        <v>6.3936551724137924E-2</v>
      </c>
      <c r="G98" s="3">
        <f t="shared" si="10"/>
        <v>0.10918551724137932</v>
      </c>
    </row>
    <row r="99" spans="1:7" x14ac:dyDescent="0.25">
      <c r="A99" s="46">
        <v>88</v>
      </c>
      <c r="B99">
        <f t="shared" si="6"/>
        <v>10</v>
      </c>
      <c r="C99">
        <f t="shared" si="7"/>
        <v>30</v>
      </c>
      <c r="D99">
        <f t="shared" si="8"/>
        <v>48</v>
      </c>
      <c r="F99" s="3">
        <f t="shared" si="9"/>
        <v>6.3855909090909088E-2</v>
      </c>
      <c r="G99" s="3">
        <f t="shared" si="10"/>
        <v>0.10915863636363636</v>
      </c>
    </row>
    <row r="100" spans="1:7" x14ac:dyDescent="0.25">
      <c r="A100" s="46">
        <v>89</v>
      </c>
      <c r="B100">
        <f t="shared" si="6"/>
        <v>10</v>
      </c>
      <c r="C100">
        <f t="shared" si="7"/>
        <v>30</v>
      </c>
      <c r="D100">
        <f t="shared" si="8"/>
        <v>49</v>
      </c>
      <c r="F100" s="3">
        <f t="shared" si="9"/>
        <v>6.3777078651685387E-2</v>
      </c>
      <c r="G100" s="3">
        <f t="shared" si="10"/>
        <v>0.1091323595505618</v>
      </c>
    </row>
    <row r="101" spans="1:7" x14ac:dyDescent="0.25">
      <c r="A101" s="46">
        <v>90</v>
      </c>
      <c r="B101">
        <f t="shared" si="6"/>
        <v>10</v>
      </c>
      <c r="C101">
        <f t="shared" si="7"/>
        <v>30</v>
      </c>
      <c r="D101">
        <f t="shared" si="8"/>
        <v>50</v>
      </c>
      <c r="F101" s="3">
        <f t="shared" si="9"/>
        <v>6.3699999999999993E-2</v>
      </c>
      <c r="G101" s="3">
        <f t="shared" si="10"/>
        <v>0.10910666666666669</v>
      </c>
    </row>
    <row r="102" spans="1:7" x14ac:dyDescent="0.25">
      <c r="A102" s="46">
        <v>91</v>
      </c>
      <c r="B102">
        <f t="shared" si="6"/>
        <v>10</v>
      </c>
      <c r="C102">
        <f t="shared" si="7"/>
        <v>30</v>
      </c>
      <c r="D102">
        <f t="shared" si="8"/>
        <v>51</v>
      </c>
      <c r="F102" s="3">
        <f t="shared" si="9"/>
        <v>6.3624615384615377E-2</v>
      </c>
      <c r="G102" s="3">
        <f t="shared" si="10"/>
        <v>0.10908153846153847</v>
      </c>
    </row>
    <row r="103" spans="1:7" x14ac:dyDescent="0.25">
      <c r="A103" s="46">
        <v>92</v>
      </c>
      <c r="B103">
        <f t="shared" si="6"/>
        <v>10</v>
      </c>
      <c r="C103">
        <f t="shared" si="7"/>
        <v>30</v>
      </c>
      <c r="D103">
        <f t="shared" si="8"/>
        <v>52</v>
      </c>
      <c r="F103" s="3">
        <f t="shared" si="9"/>
        <v>6.3550869565217383E-2</v>
      </c>
      <c r="G103" s="3">
        <f t="shared" si="10"/>
        <v>0.10905695652173912</v>
      </c>
    </row>
    <row r="104" spans="1:7" x14ac:dyDescent="0.25">
      <c r="A104" s="46">
        <v>93</v>
      </c>
      <c r="B104">
        <f t="shared" si="6"/>
        <v>10</v>
      </c>
      <c r="C104">
        <f t="shared" si="7"/>
        <v>30</v>
      </c>
      <c r="D104">
        <f t="shared" si="8"/>
        <v>53</v>
      </c>
      <c r="F104" s="3">
        <f t="shared" si="9"/>
        <v>6.3478709677419365E-2</v>
      </c>
      <c r="G104" s="3">
        <f t="shared" si="10"/>
        <v>0.10903290322580646</v>
      </c>
    </row>
    <row r="105" spans="1:7" x14ac:dyDescent="0.25">
      <c r="A105" s="46">
        <v>94</v>
      </c>
      <c r="B105">
        <f t="shared" si="6"/>
        <v>10</v>
      </c>
      <c r="C105">
        <f t="shared" si="7"/>
        <v>30</v>
      </c>
      <c r="D105">
        <f t="shared" si="8"/>
        <v>54</v>
      </c>
      <c r="F105" s="3">
        <f t="shared" si="9"/>
        <v>6.3408085106382975E-2</v>
      </c>
      <c r="G105" s="3">
        <f t="shared" si="10"/>
        <v>0.10900936170212767</v>
      </c>
    </row>
    <row r="106" spans="1:7" x14ac:dyDescent="0.25">
      <c r="A106" s="46">
        <v>95</v>
      </c>
      <c r="B106">
        <f t="shared" si="6"/>
        <v>10</v>
      </c>
      <c r="C106">
        <f t="shared" si="7"/>
        <v>30</v>
      </c>
      <c r="D106">
        <f t="shared" si="8"/>
        <v>55</v>
      </c>
      <c r="F106" s="3">
        <f t="shared" si="9"/>
        <v>6.3338947368421036E-2</v>
      </c>
      <c r="G106" s="3">
        <f t="shared" si="10"/>
        <v>0.10898631578947368</v>
      </c>
    </row>
    <row r="107" spans="1:7" x14ac:dyDescent="0.25">
      <c r="A107" s="46">
        <v>96</v>
      </c>
      <c r="B107">
        <f t="shared" si="6"/>
        <v>10</v>
      </c>
      <c r="C107">
        <f t="shared" si="7"/>
        <v>30</v>
      </c>
      <c r="D107">
        <f t="shared" si="8"/>
        <v>56</v>
      </c>
      <c r="F107" s="3">
        <f t="shared" si="9"/>
        <v>6.3271250000000001E-2</v>
      </c>
      <c r="G107" s="3">
        <f t="shared" si="10"/>
        <v>0.10896374999999998</v>
      </c>
    </row>
    <row r="108" spans="1:7" x14ac:dyDescent="0.25">
      <c r="A108" s="46">
        <v>97</v>
      </c>
      <c r="B108">
        <f t="shared" si="6"/>
        <v>10</v>
      </c>
      <c r="C108">
        <f t="shared" si="7"/>
        <v>30</v>
      </c>
      <c r="D108">
        <f t="shared" si="8"/>
        <v>57</v>
      </c>
      <c r="F108" s="3">
        <f t="shared" si="9"/>
        <v>6.3204948453608245E-2</v>
      </c>
      <c r="G108" s="3">
        <f t="shared" si="10"/>
        <v>0.10894164948453608</v>
      </c>
    </row>
    <row r="109" spans="1:7" x14ac:dyDescent="0.25">
      <c r="A109" s="46">
        <v>98</v>
      </c>
      <c r="B109">
        <f t="shared" si="6"/>
        <v>10</v>
      </c>
      <c r="C109">
        <f t="shared" si="7"/>
        <v>30</v>
      </c>
      <c r="D109">
        <f t="shared" si="8"/>
        <v>58</v>
      </c>
      <c r="F109" s="3">
        <f t="shared" si="9"/>
        <v>6.3140000000000002E-2</v>
      </c>
      <c r="G109" s="3">
        <f t="shared" si="10"/>
        <v>0.10892</v>
      </c>
    </row>
    <row r="110" spans="1:7" x14ac:dyDescent="0.25">
      <c r="A110" s="46">
        <v>99</v>
      </c>
      <c r="B110">
        <f t="shared" si="6"/>
        <v>10</v>
      </c>
      <c r="C110">
        <f t="shared" si="7"/>
        <v>30</v>
      </c>
      <c r="D110">
        <f t="shared" si="8"/>
        <v>59</v>
      </c>
      <c r="F110" s="3">
        <f t="shared" si="9"/>
        <v>6.3076363636363639E-2</v>
      </c>
      <c r="G110" s="3">
        <f t="shared" si="10"/>
        <v>0.10889878787878787</v>
      </c>
    </row>
    <row r="111" spans="1:7" x14ac:dyDescent="0.25">
      <c r="A111" s="46">
        <v>100</v>
      </c>
      <c r="B111">
        <f t="shared" si="6"/>
        <v>10</v>
      </c>
      <c r="C111">
        <f t="shared" si="7"/>
        <v>30</v>
      </c>
      <c r="D111">
        <f t="shared" si="8"/>
        <v>60</v>
      </c>
      <c r="F111" s="3">
        <f t="shared" si="9"/>
        <v>6.3013999999999987E-2</v>
      </c>
      <c r="G111" s="3">
        <f t="shared" si="10"/>
        <v>0.108878</v>
      </c>
    </row>
    <row r="112" spans="1:7" x14ac:dyDescent="0.25">
      <c r="A112" s="46">
        <v>101</v>
      </c>
      <c r="F112" s="3" t="s">
        <v>66</v>
      </c>
      <c r="G112" s="3" t="s">
        <v>66</v>
      </c>
    </row>
  </sheetData>
  <hyperlinks>
    <hyperlink ref="G6" r:id="rId1" display="https://www.solarwirtschaft.de/datawall/uploads/2023/01/bsw_verguetungssaetze_aktuell.pdf" xr:uid="{0628213C-C530-4147-928D-0AECC8C931CD}"/>
    <hyperlink ref="G7" r:id="rId2" display="https://www.solarwirtschaft.de/datawall/uploads/2023/01/bsw_verguetungssaetze_aktuell.pdf" xr:uid="{B0D14EC2-9FDC-4171-8C23-D1699A77187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Wirtschaftlichkeit &amp; Klima</vt:lpstr>
      <vt:lpstr>Hinweise</vt:lpstr>
      <vt:lpstr>Einspeisevergütung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Jochen Rivoir</dc:creator>
  <cp:lastModifiedBy>Jochen Rivoir</cp:lastModifiedBy>
  <dcterms:created xsi:type="dcterms:W3CDTF">2015-06-05T18:17:20Z</dcterms:created>
  <dcterms:modified xsi:type="dcterms:W3CDTF">2024-02-28T07:26:31Z</dcterms:modified>
</cp:coreProperties>
</file>