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jrivo\Documents\Ehrenamt\PV\Herrschaftsgarten - Klaus Welch\"/>
    </mc:Choice>
  </mc:AlternateContent>
  <xr:revisionPtr revIDLastSave="0" documentId="13_ncr:1_{F8AE5ED8-231B-4C27-A2D3-AA6A3765246E}" xr6:coauthVersionLast="47" xr6:coauthVersionMax="47" xr10:uidLastSave="{00000000-0000-0000-0000-000000000000}"/>
  <bookViews>
    <workbookView xWindow="-120" yWindow="-120" windowWidth="2700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32" i="1"/>
  <c r="H31" i="1"/>
  <c r="H30" i="1"/>
  <c r="H23" i="1"/>
  <c r="D24" i="1"/>
  <c r="H24" i="1" s="1"/>
  <c r="F31" i="1"/>
  <c r="H12" i="1" l="1"/>
  <c r="F12" i="1" s="1"/>
  <c r="F23" i="1" s="1"/>
  <c r="J23" i="1" s="1"/>
  <c r="H13" i="1"/>
  <c r="F13" i="1" s="1"/>
  <c r="F24" i="1" s="1"/>
  <c r="J24" i="1" s="1"/>
  <c r="D14" i="1"/>
  <c r="D16" i="1" s="1"/>
  <c r="J26" i="1"/>
  <c r="L26" i="1" s="1"/>
  <c r="J25" i="1"/>
  <c r="L25" i="1" s="1"/>
  <c r="J30" i="1"/>
  <c r="L30" i="1" s="1"/>
  <c r="J31" i="1"/>
  <c r="L31" i="1" s="1"/>
  <c r="F14" i="1" l="1"/>
  <c r="F16" i="1" s="1"/>
  <c r="F32" i="1" s="1"/>
  <c r="J32" i="1" l="1"/>
  <c r="J27" i="1" l="1"/>
  <c r="L27" i="1"/>
  <c r="J33" i="1"/>
  <c r="L32" i="1"/>
  <c r="L33" i="1" s="1"/>
  <c r="J35" i="1" l="1"/>
  <c r="L35" i="1"/>
</calcChain>
</file>

<file path=xl/sharedStrings.xml><?xml version="1.0" encoding="utf-8"?>
<sst xmlns="http://schemas.openxmlformats.org/spreadsheetml/2006/main" count="77" uniqueCount="47">
  <si>
    <t>MEA</t>
  </si>
  <si>
    <t>Einspeisevergütung</t>
  </si>
  <si>
    <t>PV Reparaturen</t>
  </si>
  <si>
    <t>Zwischensumme</t>
  </si>
  <si>
    <t>Versicherung für PV</t>
  </si>
  <si>
    <t>Wartungskosten für PV</t>
  </si>
  <si>
    <t>qm</t>
  </si>
  <si>
    <t>Wohnungsstrom</t>
  </si>
  <si>
    <t>Allgemeinstrom</t>
  </si>
  <si>
    <t>Gesamt</t>
  </si>
  <si>
    <t>Summe</t>
  </si>
  <si>
    <t>kWh</t>
  </si>
  <si>
    <t>MEA incl. TG</t>
  </si>
  <si>
    <t>Verbrauch</t>
  </si>
  <si>
    <t>Wohnfläche</t>
  </si>
  <si>
    <t>€/kWh</t>
  </si>
  <si>
    <t>Gleicher kWh Preis wie Strombezug</t>
  </si>
  <si>
    <t>Externe Stromrechnung und Einspeisevergütung</t>
  </si>
  <si>
    <t>Wohnungsstrom (alle Wohnungen)</t>
  </si>
  <si>
    <t>Nebenrechnung</t>
  </si>
  <si>
    <t>Einspeisungvergütung laut Netzbetreiber</t>
  </si>
  <si>
    <t>Strombezug laut Stromversorger</t>
  </si>
  <si>
    <t>Verbrauch, Kosten</t>
  </si>
  <si>
    <t>Summe Verbrauch</t>
  </si>
  <si>
    <t>Verteilschlüssel</t>
  </si>
  <si>
    <t>Gesamtkosten</t>
  </si>
  <si>
    <t>Nebenkostenabrechnung einer Beispielwohnung</t>
  </si>
  <si>
    <t>Eingaben</t>
  </si>
  <si>
    <t>Umlagefähige Kosten (für Bewohner/Mieter)</t>
  </si>
  <si>
    <t>Nicht umlagefähige Kosten (für Eigentümer)</t>
  </si>
  <si>
    <t>Wie bisher</t>
  </si>
  <si>
    <t>PV</t>
  </si>
  <si>
    <t>Stromkostenersparnis</t>
  </si>
  <si>
    <t>Eigentümer erhalten den Nutzen, Bewohnern wird der PV-Eigenverbrauch als Eigenleistung berechnet.</t>
  </si>
  <si>
    <t>Stromkostenersparnis (Verbrauch - Bezug)</t>
  </si>
  <si>
    <t>Bezug, Eigenleistung</t>
  </si>
  <si>
    <t>Anteil einer Wohnung</t>
  </si>
  <si>
    <t>1)</t>
  </si>
  <si>
    <t>2)</t>
  </si>
  <si>
    <t>3)</t>
  </si>
  <si>
    <t>4)</t>
  </si>
  <si>
    <t>Copyright © Jochen Rivoir</t>
  </si>
  <si>
    <t xml:space="preserve">pv@wohnquartier-stadtwerk.de </t>
  </si>
  <si>
    <t>Letzte Version des Wirtschaftlichkeitsrechners unter:</t>
  </si>
  <si>
    <t>https://wohnquartier-stadtwerk.de/pv</t>
  </si>
  <si>
    <t>Sie können diese Tabellenkalkulation anpassen.</t>
  </si>
  <si>
    <t>Dieser Hinweis darf nicht entfernt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</si>
</sst>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164" fontId="0" fillId="0" borderId="0" xfId="1" applyNumberFormat="1" applyFont="1"/>
    <xf numFmtId="44" fontId="0" fillId="0" borderId="0" xfId="2" applyFont="1"/>
    <xf numFmtId="0" fontId="0" fillId="0" borderId="0" xfId="0" applyAlignment="1">
      <alignment horizontal="right"/>
    </xf>
    <xf numFmtId="0" fontId="2" fillId="0" borderId="0" xfId="0" applyFont="1"/>
    <xf numFmtId="164" fontId="2" fillId="0" borderId="0" xfId="1" applyNumberFormat="1" applyFont="1"/>
    <xf numFmtId="44" fontId="0" fillId="0" borderId="0" xfId="2" quotePrefix="1" applyFont="1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3" borderId="0" xfId="0" applyFill="1"/>
    <xf numFmtId="0" fontId="3" fillId="2" borderId="0" xfId="0" applyFont="1" applyFill="1"/>
    <xf numFmtId="164" fontId="3" fillId="2" borderId="0" xfId="1" applyNumberFormat="1" applyFont="1" applyFill="1"/>
    <xf numFmtId="44" fontId="3" fillId="2" borderId="0" xfId="0" applyNumberFormat="1" applyFont="1" applyFill="1"/>
    <xf numFmtId="0" fontId="3" fillId="0" borderId="1" xfId="0" applyFont="1" applyBorder="1"/>
    <xf numFmtId="0" fontId="5" fillId="0" borderId="1" xfId="0" applyFont="1" applyBorder="1"/>
    <xf numFmtId="164" fontId="3" fillId="0" borderId="1" xfId="1" applyNumberFormat="1" applyFont="1" applyBorder="1"/>
    <xf numFmtId="0" fontId="3" fillId="0" borderId="1" xfId="0" applyFont="1" applyBorder="1" applyAlignment="1">
      <alignment horizontal="right"/>
    </xf>
    <xf numFmtId="44" fontId="3" fillId="0" borderId="1" xfId="2" quotePrefix="1" applyFont="1" applyBorder="1" applyAlignment="1">
      <alignment horizontal="right"/>
    </xf>
    <xf numFmtId="0" fontId="4" fillId="2" borderId="0" xfId="0" applyFont="1" applyFill="1"/>
    <xf numFmtId="164" fontId="4" fillId="2" borderId="0" xfId="1" applyNumberFormat="1" applyFont="1" applyFill="1"/>
    <xf numFmtId="44" fontId="4" fillId="2" borderId="0" xfId="2" applyFont="1" applyFill="1"/>
    <xf numFmtId="0" fontId="0" fillId="0" borderId="1" xfId="0" applyBorder="1"/>
    <xf numFmtId="165" fontId="0" fillId="0" borderId="0" xfId="0" applyNumberFormat="1"/>
    <xf numFmtId="44" fontId="0" fillId="0" borderId="1" xfId="2" applyFont="1" applyBorder="1"/>
    <xf numFmtId="44" fontId="3" fillId="0" borderId="0" xfId="2" quotePrefix="1" applyFont="1" applyFill="1" applyBorder="1" applyAlignment="1">
      <alignment horizontal="right"/>
    </xf>
    <xf numFmtId="44" fontId="0" fillId="0" borderId="0" xfId="0" applyNumberFormat="1"/>
    <xf numFmtId="44" fontId="3" fillId="0" borderId="0" xfId="0" applyNumberFormat="1" applyFont="1"/>
    <xf numFmtId="43" fontId="0" fillId="0" borderId="0" xfId="1" applyFont="1" applyAlignment="1">
      <alignment horizontal="right"/>
    </xf>
    <xf numFmtId="43" fontId="0" fillId="0" borderId="0" xfId="1" applyFont="1"/>
    <xf numFmtId="43" fontId="2" fillId="0" borderId="0" xfId="1" applyFont="1"/>
    <xf numFmtId="43" fontId="5" fillId="0" borderId="1" xfId="1" applyFont="1" applyBorder="1"/>
    <xf numFmtId="43" fontId="2" fillId="0" borderId="0" xfId="1" applyFont="1" applyFill="1"/>
    <xf numFmtId="0" fontId="0" fillId="4" borderId="0" xfId="0" applyFill="1"/>
    <xf numFmtId="0" fontId="5" fillId="3" borderId="0" xfId="0" applyFont="1" applyFill="1"/>
    <xf numFmtId="0" fontId="5" fillId="3" borderId="0" xfId="0" applyFont="1" applyFill="1" applyAlignment="1">
      <alignment horizontal="right"/>
    </xf>
    <xf numFmtId="0" fontId="3" fillId="3" borderId="0" xfId="0" applyFont="1" applyFill="1"/>
    <xf numFmtId="164" fontId="3" fillId="3" borderId="0" xfId="1" applyNumberFormat="1" applyFont="1" applyFill="1" applyAlignment="1">
      <alignment horizontal="right"/>
    </xf>
    <xf numFmtId="0" fontId="3" fillId="3" borderId="0" xfId="0" applyFont="1" applyFill="1" applyAlignment="1">
      <alignment horizontal="right"/>
    </xf>
    <xf numFmtId="44" fontId="3" fillId="3" borderId="0" xfId="2" applyFont="1" applyFill="1" applyAlignment="1">
      <alignment horizontal="right"/>
    </xf>
    <xf numFmtId="164" fontId="0" fillId="4" borderId="0" xfId="1" applyNumberFormat="1" applyFont="1" applyFill="1"/>
    <xf numFmtId="44" fontId="0" fillId="4" borderId="0" xfId="2" applyFont="1" applyFill="1"/>
    <xf numFmtId="0" fontId="0" fillId="0" borderId="0" xfId="0" quotePrefix="1"/>
    <xf numFmtId="0" fontId="3" fillId="5" borderId="0" xfId="0" applyFont="1" applyFill="1" applyAlignment="1">
      <alignment horizontal="right"/>
    </xf>
    <xf numFmtId="44" fontId="0" fillId="5" borderId="0" xfId="0" applyNumberFormat="1" applyFill="1"/>
    <xf numFmtId="44" fontId="3" fillId="5" borderId="1" xfId="2" quotePrefix="1" applyFont="1" applyFill="1" applyBorder="1" applyAlignment="1">
      <alignment horizontal="right"/>
    </xf>
    <xf numFmtId="44" fontId="3" fillId="5" borderId="0" xfId="0" applyNumberFormat="1" applyFont="1" applyFill="1"/>
    <xf numFmtId="165" fontId="0" fillId="6" borderId="0" xfId="1" applyNumberFormat="1" applyFont="1" applyFill="1"/>
    <xf numFmtId="165" fontId="0" fillId="6" borderId="0" xfId="0" applyNumberFormat="1" applyFill="1"/>
    <xf numFmtId="164" fontId="0" fillId="0" borderId="0" xfId="0" applyNumberFormat="1" applyAlignment="1">
      <alignment horizontal="right"/>
    </xf>
    <xf numFmtId="44" fontId="0" fillId="4" borderId="2" xfId="2" applyFont="1" applyFill="1" applyBorder="1"/>
    <xf numFmtId="44" fontId="0" fillId="0" borderId="2" xfId="2" applyFont="1" applyFill="1" applyBorder="1"/>
    <xf numFmtId="0" fontId="0" fillId="0" borderId="2" xfId="0" applyBorder="1"/>
    <xf numFmtId="164" fontId="0" fillId="0" borderId="2" xfId="1" applyNumberFormat="1" applyFont="1" applyFill="1" applyBorder="1" applyAlignment="1">
      <alignment horizontal="right"/>
    </xf>
    <xf numFmtId="164" fontId="0" fillId="4" borderId="0" xfId="1" applyNumberFormat="1" applyFont="1" applyFill="1" applyAlignment="1">
      <alignment horizontal="center"/>
    </xf>
    <xf numFmtId="164" fontId="0" fillId="0" borderId="0" xfId="1" applyNumberFormat="1" applyFont="1" applyAlignment="1">
      <alignment horizontal="center"/>
    </xf>
    <xf numFmtId="164" fontId="4" fillId="2" borderId="0" xfId="1" applyNumberFormat="1" applyFont="1" applyFill="1" applyAlignment="1">
      <alignment horizontal="center"/>
    </xf>
    <xf numFmtId="0" fontId="0" fillId="0" borderId="0" xfId="0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44" fontId="0" fillId="0" borderId="0" xfId="2" applyFont="1" applyAlignment="1">
      <alignment horizontal="center"/>
    </xf>
    <xf numFmtId="164" fontId="3" fillId="2" borderId="0" xfId="1" applyNumberFormat="1" applyFont="1" applyFill="1" applyAlignment="1">
      <alignment horizontal="center"/>
    </xf>
    <xf numFmtId="0" fontId="0" fillId="7" borderId="0" xfId="0" applyFill="1"/>
    <xf numFmtId="0" fontId="6" fillId="7" borderId="0" xfId="3" applyFill="1"/>
    <xf numFmtId="0" fontId="7" fillId="7" borderId="0" xfId="0" applyFont="1" applyFill="1" applyAlignment="1">
      <alignment horizontal="lef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9</xdr:row>
      <xdr:rowOff>66674</xdr:rowOff>
    </xdr:from>
    <xdr:to>
      <xdr:col>7</xdr:col>
      <xdr:colOff>485775</xdr:colOff>
      <xdr:row>10</xdr:row>
      <xdr:rowOff>152399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27E67C16-83A9-70BC-2439-8E15F82022B6}"/>
            </a:ext>
          </a:extLst>
        </xdr:cNvPr>
        <xdr:cNvSpPr/>
      </xdr:nvSpPr>
      <xdr:spPr>
        <a:xfrm>
          <a:off x="6581775" y="1914524"/>
          <a:ext cx="295275" cy="276225"/>
        </a:xfrm>
        <a:prstGeom prst="downArrow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381000</xdr:colOff>
      <xdr:row>16</xdr:row>
      <xdr:rowOff>95250</xdr:rowOff>
    </xdr:from>
    <xdr:to>
      <xdr:col>5</xdr:col>
      <xdr:colOff>676275</xdr:colOff>
      <xdr:row>18</xdr:row>
      <xdr:rowOff>85725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6D8D97B2-F466-4063-B98D-EEB217786711}"/>
            </a:ext>
          </a:extLst>
        </xdr:cNvPr>
        <xdr:cNvSpPr/>
      </xdr:nvSpPr>
      <xdr:spPr>
        <a:xfrm>
          <a:off x="5438775" y="3600450"/>
          <a:ext cx="295275" cy="447675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ohnquartier-stadtwerk.de/pv" TargetMode="External"/><Relationship Id="rId1" Type="http://schemas.openxmlformats.org/officeDocument/2006/relationships/hyperlink" Target="mailto:pv@wohnquartier-stadtwerk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workbookViewId="0">
      <selection activeCell="M12" sqref="M12"/>
    </sheetView>
  </sheetViews>
  <sheetFormatPr defaultRowHeight="15" x14ac:dyDescent="0.25"/>
  <cols>
    <col min="1" max="1" width="4.140625" customWidth="1"/>
    <col min="2" max="2" width="35.7109375" customWidth="1"/>
    <col min="3" max="3" width="20.7109375" customWidth="1"/>
    <col min="4" max="4" width="9.5703125" customWidth="1"/>
    <col min="5" max="5" width="5.7109375" customWidth="1"/>
    <col min="6" max="6" width="15.7109375" style="1" customWidth="1"/>
    <col min="7" max="7" width="4.28515625" style="53" customWidth="1"/>
    <col min="8" max="8" width="9.5703125" bestFit="1" customWidth="1"/>
    <col min="9" max="9" width="5.7109375" customWidth="1"/>
    <col min="10" max="10" width="12.7109375" style="2" customWidth="1"/>
    <col min="11" max="11" width="12.7109375" customWidth="1"/>
    <col min="12" max="12" width="9.42578125" bestFit="1" customWidth="1"/>
    <col min="13" max="13" width="54.85546875" customWidth="1"/>
  </cols>
  <sheetData>
    <row r="1" spans="1:13" ht="15.75" thickBot="1" x14ac:dyDescent="0.3">
      <c r="A1" s="31" t="s">
        <v>33</v>
      </c>
      <c r="B1" s="31"/>
      <c r="C1" s="31"/>
      <c r="D1" s="31"/>
      <c r="E1" s="31"/>
      <c r="F1" s="38"/>
      <c r="G1" s="52"/>
      <c r="H1" s="31"/>
      <c r="I1" s="31"/>
      <c r="J1" s="39"/>
      <c r="K1" s="31"/>
      <c r="L1" s="31"/>
      <c r="M1" s="60" t="s">
        <v>41</v>
      </c>
    </row>
    <row r="2" spans="1:13" ht="15.75" thickBot="1" x14ac:dyDescent="0.3">
      <c r="D2" s="50" t="s">
        <v>27</v>
      </c>
      <c r="M2" s="61" t="s">
        <v>42</v>
      </c>
    </row>
    <row r="3" spans="1:13" ht="15.75" x14ac:dyDescent="0.25">
      <c r="M3" s="62" t="s">
        <v>43</v>
      </c>
    </row>
    <row r="4" spans="1:13" s="17" customFormat="1" ht="21" x14ac:dyDescent="0.35">
      <c r="A4" s="17" t="s">
        <v>19</v>
      </c>
      <c r="F4" s="18"/>
      <c r="G4" s="54"/>
      <c r="J4" s="19"/>
      <c r="M4" s="61" t="s">
        <v>44</v>
      </c>
    </row>
    <row r="5" spans="1:13" ht="15.75" thickBot="1" x14ac:dyDescent="0.3">
      <c r="C5" s="3"/>
      <c r="M5" s="60" t="s">
        <v>45</v>
      </c>
    </row>
    <row r="6" spans="1:13" ht="15.75" thickBot="1" x14ac:dyDescent="0.3">
      <c r="A6" t="s">
        <v>20</v>
      </c>
      <c r="F6" s="48">
        <v>852</v>
      </c>
      <c r="G6" s="55" t="s">
        <v>37</v>
      </c>
      <c r="J6"/>
      <c r="M6" s="60" t="s">
        <v>46</v>
      </c>
    </row>
    <row r="7" spans="1:13" x14ac:dyDescent="0.25">
      <c r="F7"/>
      <c r="G7" s="55"/>
      <c r="J7"/>
    </row>
    <row r="8" spans="1:13" ht="15.75" thickBot="1" x14ac:dyDescent="0.3">
      <c r="A8" t="s">
        <v>17</v>
      </c>
      <c r="D8" s="3"/>
    </row>
    <row r="9" spans="1:13" ht="15.75" thickBot="1" x14ac:dyDescent="0.3">
      <c r="A9" t="s">
        <v>21</v>
      </c>
      <c r="C9" s="40"/>
      <c r="D9" s="51">
        <v>18000</v>
      </c>
      <c r="E9" t="s">
        <v>11</v>
      </c>
      <c r="F9" s="49">
        <v>7020</v>
      </c>
      <c r="H9" s="45">
        <f>F9/D9</f>
        <v>0.39</v>
      </c>
      <c r="I9" t="s">
        <v>15</v>
      </c>
    </row>
    <row r="10" spans="1:13" x14ac:dyDescent="0.25">
      <c r="C10" s="3"/>
      <c r="I10" t="s">
        <v>16</v>
      </c>
    </row>
    <row r="11" spans="1:13" ht="15.75" thickBot="1" x14ac:dyDescent="0.3">
      <c r="A11" t="s">
        <v>22</v>
      </c>
      <c r="C11" s="3"/>
    </row>
    <row r="12" spans="1:13" ht="15.75" thickBot="1" x14ac:dyDescent="0.3">
      <c r="B12" t="s">
        <v>8</v>
      </c>
      <c r="D12" s="51">
        <v>3500</v>
      </c>
      <c r="E12" t="s">
        <v>11</v>
      </c>
      <c r="F12" s="39">
        <f t="shared" ref="F12:F13" si="0">D12*H12</f>
        <v>1365</v>
      </c>
      <c r="G12" s="53" t="s">
        <v>38</v>
      </c>
      <c r="H12" s="46">
        <f t="shared" ref="H12:H13" si="1">H$9</f>
        <v>0.39</v>
      </c>
      <c r="I12" t="s">
        <v>15</v>
      </c>
      <c r="K12" t="s">
        <v>35</v>
      </c>
    </row>
    <row r="13" spans="1:13" ht="15.75" thickBot="1" x14ac:dyDescent="0.3">
      <c r="B13" t="s">
        <v>18</v>
      </c>
      <c r="D13" s="51">
        <v>26500</v>
      </c>
      <c r="E13" t="s">
        <v>11</v>
      </c>
      <c r="F13" s="39">
        <f t="shared" si="0"/>
        <v>10335</v>
      </c>
      <c r="G13" s="53" t="s">
        <v>39</v>
      </c>
      <c r="H13" s="46">
        <f t="shared" si="1"/>
        <v>0.39</v>
      </c>
      <c r="I13" t="s">
        <v>15</v>
      </c>
      <c r="K13" t="s">
        <v>35</v>
      </c>
    </row>
    <row r="14" spans="1:13" x14ac:dyDescent="0.25">
      <c r="B14" s="20" t="s">
        <v>23</v>
      </c>
      <c r="C14" s="20"/>
      <c r="D14" s="47">
        <f>SUM(D12:D13)</f>
        <v>30000</v>
      </c>
      <c r="E14" s="20" t="s">
        <v>11</v>
      </c>
      <c r="F14" s="22">
        <f>SUM(F12:F13)</f>
        <v>11700</v>
      </c>
    </row>
    <row r="16" spans="1:13" x14ac:dyDescent="0.25">
      <c r="A16" t="s">
        <v>34</v>
      </c>
      <c r="D16" s="7">
        <f>D14-D9</f>
        <v>12000</v>
      </c>
      <c r="E16" t="s">
        <v>11</v>
      </c>
      <c r="F16" s="39">
        <f>-(F14-F9)</f>
        <v>-4680</v>
      </c>
      <c r="G16" s="53" t="s">
        <v>40</v>
      </c>
      <c r="H16" s="21"/>
    </row>
    <row r="17" spans="1:12" x14ac:dyDescent="0.25">
      <c r="C17" s="3"/>
    </row>
    <row r="18" spans="1:12" s="17" customFormat="1" ht="21" x14ac:dyDescent="0.35">
      <c r="A18" s="17" t="s">
        <v>26</v>
      </c>
      <c r="F18" s="18"/>
      <c r="G18" s="54"/>
      <c r="J18" s="19"/>
    </row>
    <row r="19" spans="1:12" x14ac:dyDescent="0.25">
      <c r="C19" s="4"/>
      <c r="D19" s="4"/>
    </row>
    <row r="20" spans="1:12" x14ac:dyDescent="0.25">
      <c r="A20" s="8"/>
      <c r="B20" s="8"/>
      <c r="C20" s="32" t="s">
        <v>24</v>
      </c>
      <c r="D20" s="33" t="s">
        <v>9</v>
      </c>
      <c r="E20" s="34"/>
      <c r="F20" s="35" t="s">
        <v>25</v>
      </c>
      <c r="G20" s="56"/>
      <c r="H20" s="36"/>
      <c r="I20" s="34"/>
      <c r="J20" s="37" t="s">
        <v>36</v>
      </c>
      <c r="L20" s="41" t="s">
        <v>31</v>
      </c>
    </row>
    <row r="21" spans="1:12" x14ac:dyDescent="0.25">
      <c r="C21" s="4"/>
      <c r="D21" s="4"/>
      <c r="H21" s="3"/>
    </row>
    <row r="22" spans="1:12" x14ac:dyDescent="0.25">
      <c r="A22" t="s">
        <v>28</v>
      </c>
      <c r="C22" s="4"/>
      <c r="D22" s="4"/>
      <c r="H22" s="3"/>
      <c r="J22" s="6"/>
    </row>
    <row r="23" spans="1:12" x14ac:dyDescent="0.25">
      <c r="B23" t="s">
        <v>8</v>
      </c>
      <c r="C23" t="s">
        <v>14</v>
      </c>
      <c r="D23" s="30">
        <v>1246</v>
      </c>
      <c r="E23" t="s">
        <v>6</v>
      </c>
      <c r="F23" s="39">
        <f>F12</f>
        <v>1365</v>
      </c>
      <c r="G23" s="53" t="s">
        <v>38</v>
      </c>
      <c r="H23" s="26">
        <f>D23/13</f>
        <v>95.84615384615384</v>
      </c>
      <c r="I23" t="s">
        <v>6</v>
      </c>
      <c r="J23" s="2">
        <f t="shared" ref="J23:J26" si="2">F23*H23/D23</f>
        <v>104.99999999999999</v>
      </c>
      <c r="L23" t="s">
        <v>30</v>
      </c>
    </row>
    <row r="24" spans="1:12" x14ac:dyDescent="0.25">
      <c r="B24" t="s">
        <v>7</v>
      </c>
      <c r="C24" s="4" t="s">
        <v>13</v>
      </c>
      <c r="D24" s="5">
        <f>D13</f>
        <v>26500</v>
      </c>
      <c r="E24" t="s">
        <v>11</v>
      </c>
      <c r="F24" s="39">
        <f>F13</f>
        <v>10335</v>
      </c>
      <c r="G24" s="53" t="s">
        <v>39</v>
      </c>
      <c r="H24" s="7">
        <f>D24/13</f>
        <v>2038.4615384615386</v>
      </c>
      <c r="I24" t="s">
        <v>11</v>
      </c>
      <c r="J24" s="2">
        <f t="shared" si="2"/>
        <v>795</v>
      </c>
      <c r="L24" t="s">
        <v>30</v>
      </c>
    </row>
    <row r="25" spans="1:12" x14ac:dyDescent="0.25">
      <c r="B25" t="s">
        <v>4</v>
      </c>
      <c r="C25" t="s">
        <v>14</v>
      </c>
      <c r="D25" s="30">
        <v>1246</v>
      </c>
      <c r="E25" t="s">
        <v>6</v>
      </c>
      <c r="F25" s="2">
        <v>0</v>
      </c>
      <c r="H25" s="26">
        <v>111.39</v>
      </c>
      <c r="I25" t="s">
        <v>6</v>
      </c>
      <c r="J25" s="2">
        <f t="shared" si="2"/>
        <v>0</v>
      </c>
      <c r="L25" s="42">
        <f t="shared" ref="L25:L32" si="3">J25</f>
        <v>0</v>
      </c>
    </row>
    <row r="26" spans="1:12" x14ac:dyDescent="0.25">
      <c r="B26" t="s">
        <v>5</v>
      </c>
      <c r="C26" t="s">
        <v>14</v>
      </c>
      <c r="D26" s="30">
        <v>1246</v>
      </c>
      <c r="E26" t="s">
        <v>6</v>
      </c>
      <c r="F26" s="2">
        <v>0</v>
      </c>
      <c r="H26" s="26">
        <v>111.39</v>
      </c>
      <c r="I26" t="s">
        <v>6</v>
      </c>
      <c r="J26" s="2">
        <f t="shared" si="2"/>
        <v>0</v>
      </c>
      <c r="L26" s="42">
        <f t="shared" si="3"/>
        <v>0</v>
      </c>
    </row>
    <row r="27" spans="1:12" x14ac:dyDescent="0.25">
      <c r="B27" s="12" t="s">
        <v>3</v>
      </c>
      <c r="C27" s="13"/>
      <c r="D27" s="29"/>
      <c r="E27" s="12"/>
      <c r="F27" s="14"/>
      <c r="G27" s="57"/>
      <c r="H27" s="15"/>
      <c r="I27" s="12"/>
      <c r="J27" s="16">
        <f>SUM(J23:J26)</f>
        <v>900</v>
      </c>
      <c r="K27" s="23"/>
      <c r="L27" s="43">
        <f>SUM(L23:L26)</f>
        <v>0</v>
      </c>
    </row>
    <row r="28" spans="1:12" x14ac:dyDescent="0.25">
      <c r="C28" s="4"/>
      <c r="D28" s="28"/>
      <c r="H28" s="3"/>
      <c r="J28" s="6"/>
      <c r="L28" s="24"/>
    </row>
    <row r="29" spans="1:12" x14ac:dyDescent="0.25">
      <c r="A29" t="s">
        <v>29</v>
      </c>
      <c r="C29" s="4"/>
      <c r="D29" s="28"/>
      <c r="H29" s="3"/>
      <c r="J29" s="6"/>
      <c r="L29" s="24"/>
    </row>
    <row r="30" spans="1:12" x14ac:dyDescent="0.25">
      <c r="B30" t="s">
        <v>2</v>
      </c>
      <c r="C30" t="s">
        <v>12</v>
      </c>
      <c r="D30" s="5">
        <v>1000</v>
      </c>
      <c r="E30" t="s">
        <v>0</v>
      </c>
      <c r="F30" s="2">
        <v>0</v>
      </c>
      <c r="G30" s="58"/>
      <c r="H30" s="27">
        <f>D30/13</f>
        <v>76.92307692307692</v>
      </c>
      <c r="I30" t="s">
        <v>0</v>
      </c>
      <c r="J30" s="2">
        <f>F30*H30/D30</f>
        <v>0</v>
      </c>
      <c r="K30" s="24"/>
      <c r="L30" s="42">
        <f t="shared" si="3"/>
        <v>0</v>
      </c>
    </row>
    <row r="31" spans="1:12" x14ac:dyDescent="0.25">
      <c r="B31" t="s">
        <v>1</v>
      </c>
      <c r="C31" t="s">
        <v>12</v>
      </c>
      <c r="D31" s="1">
        <v>1000</v>
      </c>
      <c r="E31" t="s">
        <v>0</v>
      </c>
      <c r="F31" s="39">
        <f>-F6</f>
        <v>-852</v>
      </c>
      <c r="G31" s="58" t="s">
        <v>37</v>
      </c>
      <c r="H31" s="27">
        <f t="shared" ref="H31:H32" si="4">D31/13</f>
        <v>76.92307692307692</v>
      </c>
      <c r="I31" t="s">
        <v>0</v>
      </c>
      <c r="J31" s="2">
        <f>F31*H31/D31</f>
        <v>-65.538461538461533</v>
      </c>
      <c r="K31" s="24"/>
      <c r="L31" s="42">
        <f t="shared" si="3"/>
        <v>-65.538461538461533</v>
      </c>
    </row>
    <row r="32" spans="1:12" x14ac:dyDescent="0.25">
      <c r="B32" t="s">
        <v>32</v>
      </c>
      <c r="C32" t="s">
        <v>12</v>
      </c>
      <c r="D32" s="1">
        <v>1000</v>
      </c>
      <c r="E32" t="s">
        <v>0</v>
      </c>
      <c r="F32" s="39">
        <f>F16</f>
        <v>-4680</v>
      </c>
      <c r="G32" s="58" t="s">
        <v>40</v>
      </c>
      <c r="H32" s="27">
        <f t="shared" si="4"/>
        <v>76.92307692307692</v>
      </c>
      <c r="I32" t="s">
        <v>0</v>
      </c>
      <c r="J32" s="2">
        <f>F32*H32/D32</f>
        <v>-360</v>
      </c>
      <c r="K32" s="24"/>
      <c r="L32" s="42">
        <f t="shared" si="3"/>
        <v>-360</v>
      </c>
    </row>
    <row r="33" spans="1:12" x14ac:dyDescent="0.25">
      <c r="B33" s="12" t="s">
        <v>3</v>
      </c>
      <c r="C33" s="13"/>
      <c r="D33" s="13"/>
      <c r="E33" s="12"/>
      <c r="F33" s="14"/>
      <c r="G33" s="57"/>
      <c r="H33" s="15"/>
      <c r="I33" s="12"/>
      <c r="J33" s="16">
        <f>SUM(J29:J32)</f>
        <v>-425.53846153846155</v>
      </c>
      <c r="K33" s="23"/>
      <c r="L33" s="43">
        <f>SUM(L29:L32)</f>
        <v>-425.53846153846155</v>
      </c>
    </row>
    <row r="34" spans="1:12" x14ac:dyDescent="0.25">
      <c r="L34" s="24"/>
    </row>
    <row r="35" spans="1:12" x14ac:dyDescent="0.25">
      <c r="A35" s="9" t="s">
        <v>10</v>
      </c>
      <c r="B35" s="9"/>
      <c r="C35" s="9"/>
      <c r="D35" s="9"/>
      <c r="E35" s="9"/>
      <c r="F35" s="10"/>
      <c r="G35" s="59"/>
      <c r="H35" s="9"/>
      <c r="I35" s="9"/>
      <c r="J35" s="11">
        <f>J27+J33</f>
        <v>474.46153846153845</v>
      </c>
      <c r="K35" s="25"/>
      <c r="L35" s="44">
        <f>L27+L33</f>
        <v>-425.53846153846155</v>
      </c>
    </row>
  </sheetData>
  <hyperlinks>
    <hyperlink ref="M2" r:id="rId1" xr:uid="{F8033161-A156-4B60-B63B-C0EA34BD3F9D}"/>
    <hyperlink ref="M4" r:id="rId2" xr:uid="{07D11ADA-A54E-47F4-BB78-BA6663A70C0C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Jochen Rivoir</dc:creator>
  <cp:lastModifiedBy>Jochen Rivoir</cp:lastModifiedBy>
  <dcterms:created xsi:type="dcterms:W3CDTF">2015-06-05T18:17:20Z</dcterms:created>
  <dcterms:modified xsi:type="dcterms:W3CDTF">2024-02-28T07:27:40Z</dcterms:modified>
</cp:coreProperties>
</file>